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7515" windowWidth="26265" windowHeight="5715"/>
  </bookViews>
  <sheets>
    <sheet name="Gépház kockázati tábla" sheetId="1" r:id="rId1"/>
    <sheet name="Munka1" sheetId="2" state="hidden" r:id="rId2"/>
  </sheets>
  <definedNames>
    <definedName name="_xlnm._FilterDatabase" localSheetId="0" hidden="1">'Gépház kockázati tábla'!$A$1:$V$118</definedName>
    <definedName name="_xlnm.Print_Titles" localSheetId="0">'Gépház kockázati tábla'!$1:$1</definedName>
  </definedNames>
  <calcPr calcId="145621"/>
</workbook>
</file>

<file path=xl/calcChain.xml><?xml version="1.0" encoding="utf-8"?>
<calcChain xmlns="http://schemas.openxmlformats.org/spreadsheetml/2006/main">
  <c r="H2" i="1" l="1"/>
  <c r="W111" i="1" l="1"/>
  <c r="W112" i="1"/>
  <c r="W113" i="1"/>
  <c r="W114" i="1"/>
  <c r="W115" i="1"/>
  <c r="W116" i="1"/>
  <c r="W117" i="1"/>
  <c r="W118" i="1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2" i="1"/>
  <c r="V63" i="1" l="1"/>
  <c r="V26" i="1"/>
  <c r="P26" i="1"/>
  <c r="S26" i="1"/>
  <c r="P63" i="1"/>
  <c r="R63" i="1"/>
  <c r="T63" i="1"/>
  <c r="P94" i="1"/>
  <c r="R94" i="1"/>
  <c r="T94" i="1"/>
  <c r="P8" i="1"/>
  <c r="R8" i="1"/>
  <c r="T8" i="1"/>
  <c r="P13" i="1"/>
  <c r="R13" i="1"/>
  <c r="T13" i="1"/>
  <c r="P36" i="1"/>
  <c r="R36" i="1"/>
  <c r="T36" i="1"/>
  <c r="P53" i="1"/>
  <c r="R53" i="1"/>
  <c r="T53" i="1"/>
  <c r="P20" i="1"/>
  <c r="R20" i="1"/>
  <c r="T20" i="1"/>
  <c r="P62" i="1"/>
  <c r="R62" i="1"/>
  <c r="T62" i="1"/>
  <c r="P69" i="1"/>
  <c r="R69" i="1"/>
  <c r="T69" i="1"/>
  <c r="P71" i="1"/>
  <c r="R71" i="1"/>
  <c r="T71" i="1"/>
  <c r="P95" i="1"/>
  <c r="R95" i="1"/>
  <c r="T95" i="1"/>
  <c r="P33" i="1"/>
  <c r="R33" i="1"/>
  <c r="T33" i="1"/>
  <c r="P17" i="1"/>
  <c r="R17" i="1"/>
  <c r="T17" i="1"/>
  <c r="P46" i="1"/>
  <c r="R46" i="1"/>
  <c r="T46" i="1"/>
  <c r="P15" i="1"/>
  <c r="R15" i="1"/>
  <c r="T15" i="1"/>
  <c r="P23" i="1"/>
  <c r="R23" i="1"/>
  <c r="T23" i="1"/>
  <c r="P65" i="1"/>
  <c r="R65" i="1"/>
  <c r="T65" i="1"/>
  <c r="P96" i="1"/>
  <c r="R96" i="1"/>
  <c r="T96" i="1"/>
  <c r="P42" i="1"/>
  <c r="R42" i="1"/>
  <c r="T42" i="1"/>
  <c r="P2" i="1"/>
  <c r="R2" i="1"/>
  <c r="T2" i="1"/>
  <c r="P38" i="1"/>
  <c r="R38" i="1"/>
  <c r="T38" i="1"/>
  <c r="P47" i="1"/>
  <c r="R47" i="1"/>
  <c r="T47" i="1"/>
  <c r="P76" i="1"/>
  <c r="R76" i="1"/>
  <c r="T76" i="1"/>
  <c r="P77" i="1"/>
  <c r="R77" i="1"/>
  <c r="T77" i="1"/>
  <c r="P16" i="1"/>
  <c r="R16" i="1"/>
  <c r="T16" i="1"/>
  <c r="P89" i="1"/>
  <c r="Q63" i="1"/>
  <c r="S63" i="1"/>
  <c r="U63" i="1"/>
  <c r="Q94" i="1"/>
  <c r="S94" i="1"/>
  <c r="U94" i="1"/>
  <c r="Q8" i="1"/>
  <c r="S8" i="1"/>
  <c r="U8" i="1"/>
  <c r="Q13" i="1"/>
  <c r="S13" i="1"/>
  <c r="U13" i="1"/>
  <c r="Q36" i="1"/>
  <c r="S36" i="1"/>
  <c r="U36" i="1"/>
  <c r="Q53" i="1"/>
  <c r="S53" i="1"/>
  <c r="U53" i="1"/>
  <c r="Q20" i="1"/>
  <c r="S20" i="1"/>
  <c r="U20" i="1"/>
  <c r="Q62" i="1"/>
  <c r="S62" i="1"/>
  <c r="U62" i="1"/>
  <c r="Q69" i="1"/>
  <c r="S69" i="1"/>
  <c r="U69" i="1"/>
  <c r="Q71" i="1"/>
  <c r="S71" i="1"/>
  <c r="U71" i="1"/>
  <c r="Q95" i="1"/>
  <c r="S95" i="1"/>
  <c r="U95" i="1"/>
  <c r="Q33" i="1"/>
  <c r="S33" i="1"/>
  <c r="U33" i="1"/>
  <c r="Q17" i="1"/>
  <c r="S17" i="1"/>
  <c r="U17" i="1"/>
  <c r="Q46" i="1"/>
  <c r="S46" i="1"/>
  <c r="U46" i="1"/>
  <c r="Q15" i="1"/>
  <c r="S15" i="1"/>
  <c r="U15" i="1"/>
  <c r="Q23" i="1"/>
  <c r="S23" i="1"/>
  <c r="U23" i="1"/>
  <c r="Q65" i="1"/>
  <c r="S65" i="1"/>
  <c r="U65" i="1"/>
  <c r="Q96" i="1"/>
  <c r="S96" i="1"/>
  <c r="U96" i="1"/>
  <c r="Q42" i="1"/>
  <c r="S42" i="1"/>
  <c r="U42" i="1"/>
  <c r="Q2" i="1"/>
  <c r="S2" i="1"/>
  <c r="U2" i="1"/>
  <c r="Q38" i="1"/>
  <c r="S38" i="1"/>
  <c r="U38" i="1"/>
  <c r="Q47" i="1"/>
  <c r="S47" i="1"/>
  <c r="U47" i="1"/>
  <c r="Q76" i="1"/>
  <c r="S76" i="1"/>
  <c r="U76" i="1"/>
  <c r="Q77" i="1"/>
  <c r="S77" i="1"/>
  <c r="U77" i="1"/>
  <c r="Q16" i="1"/>
  <c r="S16" i="1"/>
  <c r="U16" i="1"/>
  <c r="Q89" i="1"/>
  <c r="S89" i="1"/>
  <c r="U89" i="1"/>
  <c r="Q6" i="1"/>
  <c r="S6" i="1"/>
  <c r="U6" i="1"/>
  <c r="Q80" i="1"/>
  <c r="S80" i="1"/>
  <c r="U80" i="1"/>
  <c r="Q35" i="1"/>
  <c r="S35" i="1"/>
  <c r="U35" i="1"/>
  <c r="Q52" i="1"/>
  <c r="S52" i="1"/>
  <c r="U52" i="1"/>
  <c r="Q12" i="1"/>
  <c r="S12" i="1"/>
  <c r="U12" i="1"/>
  <c r="Q74" i="1"/>
  <c r="S74" i="1"/>
  <c r="U74" i="1"/>
  <c r="Q86" i="1"/>
  <c r="S86" i="1"/>
  <c r="U86" i="1"/>
  <c r="Q10" i="1"/>
  <c r="S10" i="1"/>
  <c r="U10" i="1"/>
  <c r="Q29" i="1"/>
  <c r="S29" i="1"/>
  <c r="U29" i="1"/>
  <c r="Q3" i="1"/>
  <c r="S3" i="1"/>
  <c r="U3" i="1"/>
  <c r="Q72" i="1"/>
  <c r="S72" i="1"/>
  <c r="U72" i="1"/>
  <c r="Q64" i="1"/>
  <c r="S64" i="1"/>
  <c r="U64" i="1"/>
  <c r="Q98" i="1"/>
  <c r="S98" i="1"/>
  <c r="U98" i="1"/>
  <c r="Q83" i="1"/>
  <c r="S83" i="1"/>
  <c r="U83" i="1"/>
  <c r="Q92" i="1"/>
  <c r="S92" i="1"/>
  <c r="U92" i="1"/>
  <c r="Q99" i="1"/>
  <c r="S99" i="1"/>
  <c r="U99" i="1"/>
  <c r="Q100" i="1"/>
  <c r="S100" i="1"/>
  <c r="U100" i="1"/>
  <c r="Q18" i="1"/>
  <c r="S18" i="1"/>
  <c r="U18" i="1"/>
  <c r="Q32" i="1"/>
  <c r="S32" i="1"/>
  <c r="U32" i="1"/>
  <c r="Q50" i="1"/>
  <c r="S50" i="1"/>
  <c r="U50" i="1"/>
  <c r="Q58" i="1"/>
  <c r="S58" i="1"/>
  <c r="U58" i="1"/>
  <c r="Q41" i="1"/>
  <c r="S41" i="1"/>
  <c r="U41" i="1"/>
  <c r="Q88" i="1"/>
  <c r="S88" i="1"/>
  <c r="U88" i="1"/>
  <c r="Q101" i="1"/>
  <c r="S101" i="1"/>
  <c r="U101" i="1"/>
  <c r="Q73" i="1"/>
  <c r="S73" i="1"/>
  <c r="U73" i="1"/>
  <c r="Q19" i="1"/>
  <c r="S19" i="1"/>
  <c r="U19" i="1"/>
  <c r="Q102" i="1"/>
  <c r="R89" i="1"/>
  <c r="T89" i="1"/>
  <c r="P6" i="1"/>
  <c r="R6" i="1"/>
  <c r="T6" i="1"/>
  <c r="P80" i="1"/>
  <c r="R80" i="1"/>
  <c r="T80" i="1"/>
  <c r="P35" i="1"/>
  <c r="R35" i="1"/>
  <c r="T35" i="1"/>
  <c r="P52" i="1"/>
  <c r="R52" i="1"/>
  <c r="T52" i="1"/>
  <c r="P12" i="1"/>
  <c r="R12" i="1"/>
  <c r="T12" i="1"/>
  <c r="P74" i="1"/>
  <c r="R74" i="1"/>
  <c r="T74" i="1"/>
  <c r="P86" i="1"/>
  <c r="R86" i="1"/>
  <c r="T86" i="1"/>
  <c r="P10" i="1"/>
  <c r="R10" i="1"/>
  <c r="T10" i="1"/>
  <c r="P29" i="1"/>
  <c r="R29" i="1"/>
  <c r="T29" i="1"/>
  <c r="P3" i="1"/>
  <c r="R3" i="1"/>
  <c r="T3" i="1"/>
  <c r="P72" i="1"/>
  <c r="R72" i="1"/>
  <c r="T72" i="1"/>
  <c r="P64" i="1"/>
  <c r="R64" i="1"/>
  <c r="T64" i="1"/>
  <c r="P98" i="1"/>
  <c r="R98" i="1"/>
  <c r="T98" i="1"/>
  <c r="P83" i="1"/>
  <c r="R83" i="1"/>
  <c r="T83" i="1"/>
  <c r="P92" i="1"/>
  <c r="R92" i="1"/>
  <c r="T92" i="1"/>
  <c r="P99" i="1"/>
  <c r="R99" i="1"/>
  <c r="T99" i="1"/>
  <c r="P100" i="1"/>
  <c r="R100" i="1"/>
  <c r="T100" i="1"/>
  <c r="P18" i="1"/>
  <c r="R18" i="1"/>
  <c r="T18" i="1"/>
  <c r="P32" i="1"/>
  <c r="R32" i="1"/>
  <c r="T32" i="1"/>
  <c r="P50" i="1"/>
  <c r="R50" i="1"/>
  <c r="T50" i="1"/>
  <c r="P58" i="1"/>
  <c r="R58" i="1"/>
  <c r="T58" i="1"/>
  <c r="P41" i="1"/>
  <c r="R41" i="1"/>
  <c r="T41" i="1"/>
  <c r="P88" i="1"/>
  <c r="R88" i="1"/>
  <c r="T88" i="1"/>
  <c r="P101" i="1"/>
  <c r="R101" i="1"/>
  <c r="T101" i="1"/>
  <c r="P73" i="1"/>
  <c r="R73" i="1"/>
  <c r="T73" i="1"/>
  <c r="P19" i="1"/>
  <c r="R19" i="1"/>
  <c r="T19" i="1"/>
  <c r="R102" i="1"/>
  <c r="T102" i="1"/>
  <c r="P7" i="1"/>
  <c r="R7" i="1"/>
  <c r="T7" i="1"/>
  <c r="P25" i="1"/>
  <c r="R25" i="1"/>
  <c r="T25" i="1"/>
  <c r="P4" i="1"/>
  <c r="R4" i="1"/>
  <c r="T4" i="1"/>
  <c r="P21" i="1"/>
  <c r="R21" i="1"/>
  <c r="T21" i="1"/>
  <c r="P30" i="1"/>
  <c r="R30" i="1"/>
  <c r="T30" i="1"/>
  <c r="P9" i="1"/>
  <c r="R9" i="1"/>
  <c r="T9" i="1"/>
  <c r="P39" i="1"/>
  <c r="R39" i="1"/>
  <c r="T39" i="1"/>
  <c r="P37" i="1"/>
  <c r="R37" i="1"/>
  <c r="T37" i="1"/>
  <c r="P44" i="1"/>
  <c r="R44" i="1"/>
  <c r="T44" i="1"/>
  <c r="P49" i="1"/>
  <c r="R49" i="1"/>
  <c r="T49" i="1"/>
  <c r="P84" i="1"/>
  <c r="R84" i="1"/>
  <c r="T84" i="1"/>
  <c r="P34" i="1"/>
  <c r="R34" i="1"/>
  <c r="T34" i="1"/>
  <c r="P61" i="1"/>
  <c r="R61" i="1"/>
  <c r="T61" i="1"/>
  <c r="P11" i="1"/>
  <c r="R11" i="1"/>
  <c r="T11" i="1"/>
  <c r="P91" i="1"/>
  <c r="R91" i="1"/>
  <c r="T91" i="1"/>
  <c r="P87" i="1"/>
  <c r="R87" i="1"/>
  <c r="T87" i="1"/>
  <c r="P104" i="1"/>
  <c r="R104" i="1"/>
  <c r="T104" i="1"/>
  <c r="P90" i="1"/>
  <c r="R90" i="1"/>
  <c r="T90" i="1"/>
  <c r="P57" i="1"/>
  <c r="R57" i="1"/>
  <c r="T57" i="1"/>
  <c r="P105" i="1"/>
  <c r="R105" i="1"/>
  <c r="T105" i="1"/>
  <c r="P78" i="1"/>
  <c r="R78" i="1"/>
  <c r="T78" i="1"/>
  <c r="P70" i="1"/>
  <c r="R70" i="1"/>
  <c r="T70" i="1"/>
  <c r="P81" i="1"/>
  <c r="R81" i="1"/>
  <c r="T81" i="1"/>
  <c r="P106" i="1"/>
  <c r="R106" i="1"/>
  <c r="T106" i="1"/>
  <c r="P55" i="1"/>
  <c r="R55" i="1"/>
  <c r="T55" i="1"/>
  <c r="P14" i="1"/>
  <c r="R14" i="1"/>
  <c r="T14" i="1"/>
  <c r="P85" i="1"/>
  <c r="R85" i="1"/>
  <c r="T85" i="1"/>
  <c r="P5" i="1"/>
  <c r="R5" i="1"/>
  <c r="T5" i="1"/>
  <c r="P107" i="1"/>
  <c r="R107" i="1"/>
  <c r="T107" i="1"/>
  <c r="P59" i="1"/>
  <c r="R59" i="1"/>
  <c r="T59" i="1"/>
  <c r="P54" i="1"/>
  <c r="R54" i="1"/>
  <c r="T54" i="1"/>
  <c r="P66" i="1"/>
  <c r="R66" i="1"/>
  <c r="T66" i="1"/>
  <c r="P82" i="1"/>
  <c r="R82" i="1"/>
  <c r="T82" i="1"/>
  <c r="P43" i="1"/>
  <c r="R43" i="1"/>
  <c r="T43" i="1"/>
  <c r="P51" i="1"/>
  <c r="R51" i="1"/>
  <c r="T51" i="1"/>
  <c r="P67" i="1"/>
  <c r="R67" i="1"/>
  <c r="T67" i="1"/>
  <c r="P28" i="1"/>
  <c r="R28" i="1"/>
  <c r="T28" i="1"/>
  <c r="P75" i="1"/>
  <c r="R75" i="1"/>
  <c r="T75" i="1"/>
  <c r="P24" i="1"/>
  <c r="R24" i="1"/>
  <c r="T24" i="1"/>
  <c r="P27" i="1"/>
  <c r="R27" i="1"/>
  <c r="T27" i="1"/>
  <c r="P68" i="1"/>
  <c r="R68" i="1"/>
  <c r="T68" i="1"/>
  <c r="P109" i="1"/>
  <c r="R109" i="1"/>
  <c r="T109" i="1"/>
  <c r="P102" i="1"/>
  <c r="S102" i="1"/>
  <c r="U102" i="1"/>
  <c r="Q7" i="1"/>
  <c r="S7" i="1"/>
  <c r="U7" i="1"/>
  <c r="Q25" i="1"/>
  <c r="S25" i="1"/>
  <c r="U25" i="1"/>
  <c r="Q4" i="1"/>
  <c r="S4" i="1"/>
  <c r="U4" i="1"/>
  <c r="Q21" i="1"/>
  <c r="S21" i="1"/>
  <c r="U21" i="1"/>
  <c r="Q30" i="1"/>
  <c r="S30" i="1"/>
  <c r="U30" i="1"/>
  <c r="Q9" i="1"/>
  <c r="S9" i="1"/>
  <c r="U9" i="1"/>
  <c r="Q39" i="1"/>
  <c r="S39" i="1"/>
  <c r="U39" i="1"/>
  <c r="Q37" i="1"/>
  <c r="S37" i="1"/>
  <c r="U37" i="1"/>
  <c r="Q44" i="1"/>
  <c r="S44" i="1"/>
  <c r="U44" i="1"/>
  <c r="Q49" i="1"/>
  <c r="S49" i="1"/>
  <c r="U49" i="1"/>
  <c r="Q84" i="1"/>
  <c r="S84" i="1"/>
  <c r="U84" i="1"/>
  <c r="Q34" i="1"/>
  <c r="S34" i="1"/>
  <c r="U34" i="1"/>
  <c r="Q61" i="1"/>
  <c r="S61" i="1"/>
  <c r="U61" i="1"/>
  <c r="Q11" i="1"/>
  <c r="S11" i="1"/>
  <c r="U11" i="1"/>
  <c r="Q91" i="1"/>
  <c r="S91" i="1"/>
  <c r="U91" i="1"/>
  <c r="Q87" i="1"/>
  <c r="S87" i="1"/>
  <c r="U87" i="1"/>
  <c r="Q104" i="1"/>
  <c r="S104" i="1"/>
  <c r="U104" i="1"/>
  <c r="Q90" i="1"/>
  <c r="S90" i="1"/>
  <c r="U90" i="1"/>
  <c r="Q57" i="1"/>
  <c r="S57" i="1"/>
  <c r="U57" i="1"/>
  <c r="Q105" i="1"/>
  <c r="S105" i="1"/>
  <c r="U105" i="1"/>
  <c r="Q78" i="1"/>
  <c r="S78" i="1"/>
  <c r="U78" i="1"/>
  <c r="Q70" i="1"/>
  <c r="S70" i="1"/>
  <c r="U70" i="1"/>
  <c r="Q81" i="1"/>
  <c r="S81" i="1"/>
  <c r="U81" i="1"/>
  <c r="Q106" i="1"/>
  <c r="S106" i="1"/>
  <c r="U106" i="1"/>
  <c r="Q55" i="1"/>
  <c r="S55" i="1"/>
  <c r="U55" i="1"/>
  <c r="Q14" i="1"/>
  <c r="S14" i="1"/>
  <c r="U14" i="1"/>
  <c r="Q85" i="1"/>
  <c r="S85" i="1"/>
  <c r="U85" i="1"/>
  <c r="Q5" i="1"/>
  <c r="S5" i="1"/>
  <c r="U5" i="1"/>
  <c r="Q107" i="1"/>
  <c r="S107" i="1"/>
  <c r="U107" i="1"/>
  <c r="Q59" i="1"/>
  <c r="S59" i="1"/>
  <c r="U59" i="1"/>
  <c r="Q54" i="1"/>
  <c r="S54" i="1"/>
  <c r="U54" i="1"/>
  <c r="Q66" i="1"/>
  <c r="S66" i="1"/>
  <c r="U66" i="1"/>
  <c r="Q82" i="1"/>
  <c r="S82" i="1"/>
  <c r="U82" i="1"/>
  <c r="Q43" i="1"/>
  <c r="S43" i="1"/>
  <c r="U43" i="1"/>
  <c r="Q51" i="1"/>
  <c r="S51" i="1"/>
  <c r="U51" i="1"/>
  <c r="Q67" i="1"/>
  <c r="S67" i="1"/>
  <c r="U67" i="1"/>
  <c r="Q28" i="1"/>
  <c r="S28" i="1"/>
  <c r="U28" i="1"/>
  <c r="Q75" i="1"/>
  <c r="S75" i="1"/>
  <c r="U75" i="1"/>
  <c r="Q24" i="1"/>
  <c r="S24" i="1"/>
  <c r="U24" i="1"/>
  <c r="Q27" i="1"/>
  <c r="S27" i="1"/>
  <c r="U27" i="1"/>
  <c r="Q68" i="1"/>
  <c r="S68" i="1"/>
  <c r="U68" i="1"/>
  <c r="Q109" i="1"/>
  <c r="S109" i="1"/>
  <c r="U109" i="1"/>
  <c r="T26" i="1"/>
  <c r="R26" i="1"/>
  <c r="V109" i="1"/>
  <c r="V68" i="1"/>
  <c r="V27" i="1"/>
  <c r="V24" i="1"/>
  <c r="V75" i="1"/>
  <c r="V28" i="1"/>
  <c r="V67" i="1"/>
  <c r="V51" i="1"/>
  <c r="V43" i="1"/>
  <c r="V82" i="1"/>
  <c r="V66" i="1"/>
  <c r="V54" i="1"/>
  <c r="V59" i="1"/>
  <c r="V107" i="1"/>
  <c r="V5" i="1"/>
  <c r="V85" i="1"/>
  <c r="V14" i="1"/>
  <c r="V55" i="1"/>
  <c r="V106" i="1"/>
  <c r="V81" i="1"/>
  <c r="V70" i="1"/>
  <c r="V78" i="1"/>
  <c r="V105" i="1"/>
  <c r="V57" i="1"/>
  <c r="V90" i="1"/>
  <c r="V104" i="1"/>
  <c r="V87" i="1"/>
  <c r="V91" i="1"/>
  <c r="V11" i="1"/>
  <c r="V61" i="1"/>
  <c r="V34" i="1"/>
  <c r="V84" i="1"/>
  <c r="V49" i="1"/>
  <c r="V44" i="1"/>
  <c r="V37" i="1"/>
  <c r="V39" i="1"/>
  <c r="V9" i="1"/>
  <c r="V30" i="1"/>
  <c r="V21" i="1"/>
  <c r="V4" i="1"/>
  <c r="V25" i="1"/>
  <c r="V7" i="1"/>
  <c r="V102" i="1"/>
  <c r="V19" i="1"/>
  <c r="V73" i="1"/>
  <c r="V101" i="1"/>
  <c r="V88" i="1"/>
  <c r="V41" i="1"/>
  <c r="V58" i="1"/>
  <c r="V50" i="1"/>
  <c r="V32" i="1"/>
  <c r="V18" i="1"/>
  <c r="V100" i="1"/>
  <c r="V99" i="1"/>
  <c r="V92" i="1"/>
  <c r="V83" i="1"/>
  <c r="V98" i="1"/>
  <c r="V64" i="1"/>
  <c r="V72" i="1"/>
  <c r="V3" i="1"/>
  <c r="V29" i="1"/>
  <c r="V10" i="1"/>
  <c r="V86" i="1"/>
  <c r="V74" i="1"/>
  <c r="V12" i="1"/>
  <c r="V52" i="1"/>
  <c r="V35" i="1"/>
  <c r="V80" i="1"/>
  <c r="V6" i="1"/>
  <c r="V89" i="1"/>
  <c r="V16" i="1"/>
  <c r="V77" i="1"/>
  <c r="V76" i="1"/>
  <c r="V47" i="1"/>
  <c r="V38" i="1"/>
  <c r="V2" i="1"/>
  <c r="V42" i="1"/>
  <c r="V96" i="1"/>
  <c r="V65" i="1"/>
  <c r="V23" i="1"/>
  <c r="V15" i="1"/>
  <c r="V46" i="1"/>
  <c r="V17" i="1"/>
  <c r="V33" i="1"/>
  <c r="V95" i="1"/>
  <c r="V71" i="1"/>
  <c r="V69" i="1"/>
  <c r="V62" i="1"/>
  <c r="V20" i="1"/>
  <c r="V53" i="1"/>
  <c r="V36" i="1"/>
  <c r="V13" i="1"/>
  <c r="V8" i="1"/>
  <c r="V94" i="1"/>
  <c r="Q26" i="1"/>
  <c r="U26" i="1"/>
  <c r="H63" i="1"/>
  <c r="H94" i="1"/>
  <c r="H8" i="1"/>
  <c r="H13" i="1"/>
  <c r="H36" i="1"/>
  <c r="H53" i="1"/>
  <c r="H20" i="1"/>
  <c r="H62" i="1"/>
  <c r="H69" i="1"/>
  <c r="H71" i="1"/>
  <c r="H95" i="1"/>
  <c r="H79" i="1"/>
  <c r="H33" i="1"/>
  <c r="H17" i="1"/>
  <c r="H46" i="1"/>
  <c r="H15" i="1"/>
  <c r="H23" i="1"/>
  <c r="H65" i="1"/>
  <c r="H96" i="1"/>
  <c r="H42" i="1"/>
  <c r="H38" i="1"/>
  <c r="H47" i="1"/>
  <c r="H76" i="1"/>
  <c r="H77" i="1"/>
  <c r="H16" i="1"/>
  <c r="H89" i="1"/>
  <c r="H6" i="1"/>
  <c r="H80" i="1"/>
  <c r="H97" i="1"/>
  <c r="H35" i="1"/>
  <c r="H52" i="1"/>
  <c r="H12" i="1"/>
  <c r="H74" i="1"/>
  <c r="H86" i="1"/>
  <c r="H10" i="1"/>
  <c r="H29" i="1"/>
  <c r="H3" i="1"/>
  <c r="H72" i="1"/>
  <c r="H64" i="1"/>
  <c r="H98" i="1"/>
  <c r="H83" i="1"/>
  <c r="H92" i="1"/>
  <c r="H99" i="1"/>
  <c r="H100" i="1"/>
  <c r="H18" i="1"/>
  <c r="H32" i="1"/>
  <c r="H50" i="1"/>
  <c r="H93" i="1"/>
  <c r="H58" i="1"/>
  <c r="H41" i="1"/>
  <c r="H88" i="1"/>
  <c r="H101" i="1"/>
  <c r="H73" i="1"/>
  <c r="H19" i="1"/>
  <c r="H102" i="1"/>
  <c r="H7" i="1"/>
  <c r="H25" i="1"/>
  <c r="H4" i="1"/>
  <c r="H21" i="1"/>
  <c r="H30" i="1"/>
  <c r="H103" i="1"/>
  <c r="H9" i="1"/>
  <c r="H39" i="1"/>
  <c r="H37" i="1"/>
  <c r="H44" i="1"/>
  <c r="H49" i="1"/>
  <c r="H84" i="1"/>
  <c r="H34" i="1"/>
  <c r="H61" i="1"/>
  <c r="H11" i="1"/>
  <c r="H91" i="1"/>
  <c r="H87" i="1"/>
  <c r="H104" i="1"/>
  <c r="H90" i="1"/>
  <c r="H57" i="1"/>
  <c r="H105" i="1"/>
  <c r="H78" i="1"/>
  <c r="H70" i="1"/>
  <c r="H81" i="1"/>
  <c r="H106" i="1"/>
  <c r="H55" i="1"/>
  <c r="H14" i="1"/>
  <c r="H85" i="1"/>
  <c r="H5" i="1"/>
  <c r="H107" i="1"/>
  <c r="H59" i="1"/>
  <c r="H54" i="1"/>
  <c r="H66" i="1"/>
  <c r="H82" i="1"/>
  <c r="H43" i="1"/>
  <c r="H51" i="1"/>
  <c r="H56" i="1"/>
  <c r="H45" i="1"/>
  <c r="H48" i="1"/>
  <c r="H22" i="1"/>
  <c r="H60" i="1"/>
  <c r="H40" i="1"/>
  <c r="H31" i="1"/>
  <c r="H67" i="1"/>
  <c r="H28" i="1"/>
  <c r="H75" i="1"/>
  <c r="H24" i="1"/>
  <c r="H27" i="1"/>
  <c r="H68" i="1"/>
  <c r="H108" i="1"/>
  <c r="H109" i="1"/>
  <c r="H110" i="1"/>
  <c r="H26" i="1"/>
  <c r="L63" i="1"/>
  <c r="L94" i="1"/>
  <c r="L8" i="1"/>
  <c r="L13" i="1"/>
  <c r="L36" i="1"/>
  <c r="L53" i="1"/>
  <c r="L20" i="1"/>
  <c r="L62" i="1"/>
  <c r="L69" i="1"/>
  <c r="L71" i="1"/>
  <c r="L95" i="1"/>
  <c r="L79" i="1"/>
  <c r="L33" i="1"/>
  <c r="L17" i="1"/>
  <c r="L46" i="1"/>
  <c r="L15" i="1"/>
  <c r="L23" i="1"/>
  <c r="L65" i="1"/>
  <c r="L96" i="1"/>
  <c r="L42" i="1"/>
  <c r="L2" i="1"/>
  <c r="L38" i="1"/>
  <c r="L47" i="1"/>
  <c r="L76" i="1"/>
  <c r="L77" i="1"/>
  <c r="L16" i="1"/>
  <c r="L89" i="1"/>
  <c r="L6" i="1"/>
  <c r="L80" i="1"/>
  <c r="L97" i="1"/>
  <c r="L35" i="1"/>
  <c r="L52" i="1"/>
  <c r="L12" i="1"/>
  <c r="L74" i="1"/>
  <c r="L86" i="1"/>
  <c r="L10" i="1"/>
  <c r="L29" i="1"/>
  <c r="L3" i="1"/>
  <c r="L72" i="1"/>
  <c r="L64" i="1"/>
  <c r="L98" i="1"/>
  <c r="L83" i="1"/>
  <c r="L92" i="1"/>
  <c r="L99" i="1"/>
  <c r="L100" i="1"/>
  <c r="L18" i="1"/>
  <c r="L32" i="1"/>
  <c r="L50" i="1"/>
  <c r="L93" i="1"/>
  <c r="W93" i="1" s="1"/>
  <c r="L58" i="1"/>
  <c r="L41" i="1"/>
  <c r="L88" i="1"/>
  <c r="L101" i="1"/>
  <c r="L73" i="1"/>
  <c r="L19" i="1"/>
  <c r="L102" i="1"/>
  <c r="L7" i="1"/>
  <c r="L25" i="1"/>
  <c r="L4" i="1"/>
  <c r="L21" i="1"/>
  <c r="L30" i="1"/>
  <c r="L103" i="1"/>
  <c r="L9" i="1"/>
  <c r="L39" i="1"/>
  <c r="L37" i="1"/>
  <c r="L44" i="1"/>
  <c r="L49" i="1"/>
  <c r="L84" i="1"/>
  <c r="L34" i="1"/>
  <c r="L61" i="1"/>
  <c r="L11" i="1"/>
  <c r="L91" i="1"/>
  <c r="L87" i="1"/>
  <c r="L104" i="1"/>
  <c r="L90" i="1"/>
  <c r="L57" i="1"/>
  <c r="L105" i="1"/>
  <c r="L78" i="1"/>
  <c r="L70" i="1"/>
  <c r="L81" i="1"/>
  <c r="L106" i="1"/>
  <c r="L55" i="1"/>
  <c r="L14" i="1"/>
  <c r="L85" i="1"/>
  <c r="L5" i="1"/>
  <c r="L107" i="1"/>
  <c r="L59" i="1"/>
  <c r="L54" i="1"/>
  <c r="L66" i="1"/>
  <c r="L82" i="1"/>
  <c r="L43" i="1"/>
  <c r="L51" i="1"/>
  <c r="L56" i="1"/>
  <c r="L45" i="1"/>
  <c r="L48" i="1"/>
  <c r="L22" i="1"/>
  <c r="L60" i="1"/>
  <c r="L40" i="1"/>
  <c r="L31" i="1"/>
  <c r="L67" i="1"/>
  <c r="L28" i="1"/>
  <c r="L75" i="1"/>
  <c r="L24" i="1"/>
  <c r="L27" i="1"/>
  <c r="L68" i="1"/>
  <c r="L108" i="1"/>
  <c r="L109" i="1"/>
  <c r="L110" i="1"/>
  <c r="L26" i="1"/>
  <c r="W26" i="1" l="1"/>
  <c r="W68" i="1"/>
  <c r="W28" i="1"/>
  <c r="W60" i="1"/>
  <c r="W43" i="1"/>
  <c r="W59" i="1"/>
  <c r="W14" i="1"/>
  <c r="W70" i="1"/>
  <c r="W90" i="1"/>
  <c r="W11" i="1"/>
  <c r="W49" i="1"/>
  <c r="W9" i="1"/>
  <c r="W4" i="1"/>
  <c r="W102" i="1"/>
  <c r="W88" i="1"/>
  <c r="W50" i="1"/>
  <c r="W99" i="1"/>
  <c r="W64" i="1"/>
  <c r="W10" i="1"/>
  <c r="W52" i="1"/>
  <c r="W6" i="1"/>
  <c r="W76" i="1"/>
  <c r="W42" i="1"/>
  <c r="W15" i="1"/>
  <c r="W33" i="1"/>
  <c r="W69" i="1"/>
  <c r="W36" i="1"/>
  <c r="W94" i="1"/>
  <c r="W110" i="1"/>
  <c r="W27" i="1"/>
  <c r="W67" i="1"/>
  <c r="W45" i="1"/>
  <c r="W82" i="1"/>
  <c r="W107" i="1"/>
  <c r="W55" i="1"/>
  <c r="W78" i="1"/>
  <c r="W104" i="1"/>
  <c r="W61" i="1"/>
  <c r="W44" i="1"/>
  <c r="W103" i="1"/>
  <c r="W19" i="1"/>
  <c r="W41" i="1"/>
  <c r="W32" i="1"/>
  <c r="W72" i="1"/>
  <c r="W35" i="1"/>
  <c r="W96" i="1"/>
  <c r="W79" i="1"/>
  <c r="W13" i="1"/>
  <c r="W109" i="1"/>
  <c r="W24" i="1"/>
  <c r="W31" i="1"/>
  <c r="W22" i="1"/>
  <c r="W56" i="1"/>
  <c r="W66" i="1"/>
  <c r="W5" i="1"/>
  <c r="W106" i="1"/>
  <c r="W105" i="1"/>
  <c r="W87" i="1"/>
  <c r="W34" i="1"/>
  <c r="W37" i="1"/>
  <c r="W30" i="1"/>
  <c r="W25" i="1"/>
  <c r="W73" i="1"/>
  <c r="W58" i="1"/>
  <c r="W18" i="1"/>
  <c r="W83" i="1"/>
  <c r="W3" i="1"/>
  <c r="W74" i="1"/>
  <c r="W97" i="1"/>
  <c r="W16" i="1"/>
  <c r="W38" i="1"/>
  <c r="W65" i="1"/>
  <c r="W17" i="1"/>
  <c r="W95" i="1"/>
  <c r="W20" i="1"/>
  <c r="W8" i="1"/>
  <c r="W92" i="1"/>
  <c r="W86" i="1"/>
  <c r="W89" i="1"/>
  <c r="W47" i="1"/>
  <c r="W46" i="1"/>
  <c r="W62" i="1"/>
  <c r="W63" i="1"/>
  <c r="W108" i="1"/>
  <c r="W75" i="1"/>
  <c r="W40" i="1"/>
  <c r="W48" i="1"/>
  <c r="W51" i="1"/>
  <c r="W54" i="1"/>
  <c r="W85" i="1"/>
  <c r="W81" i="1"/>
  <c r="W57" i="1"/>
  <c r="W91" i="1"/>
  <c r="W84" i="1"/>
  <c r="W39" i="1"/>
  <c r="W21" i="1"/>
  <c r="W7" i="1"/>
  <c r="W101" i="1"/>
  <c r="W100" i="1"/>
  <c r="W98" i="1"/>
  <c r="W29" i="1"/>
  <c r="W12" i="1"/>
  <c r="W80" i="1"/>
  <c r="W77" i="1"/>
  <c r="W2" i="1"/>
  <c r="W23" i="1"/>
  <c r="W71" i="1"/>
  <c r="W53" i="1"/>
</calcChain>
</file>

<file path=xl/comments1.xml><?xml version="1.0" encoding="utf-8"?>
<comments xmlns="http://schemas.openxmlformats.org/spreadsheetml/2006/main">
  <authors>
    <author>Bartók Pál</author>
    <author>Lajtos István</author>
  </authors>
  <commentList>
    <comment ref="J1" authorId="0">
      <text>
        <r>
          <rPr>
            <b/>
            <sz val="9"/>
            <color indexed="81"/>
            <rFont val="Segoe UI"/>
            <family val="2"/>
            <charset val="238"/>
          </rPr>
          <t>Bartók Pál:</t>
        </r>
        <r>
          <rPr>
            <sz val="9"/>
            <color indexed="81"/>
            <rFont val="Segoe UI"/>
            <family val="2"/>
            <charset val="238"/>
          </rPr>
          <t xml:space="preserve">
2018. évi átlagadat</t>
        </r>
      </text>
    </comment>
    <comment ref="A102" authorId="1">
      <text>
        <r>
          <rPr>
            <b/>
            <sz val="9"/>
            <color indexed="81"/>
            <rFont val="Tahoma"/>
            <charset val="1"/>
          </rPr>
          <t>Lajtos István:</t>
        </r>
        <r>
          <rPr>
            <sz val="9"/>
            <color indexed="81"/>
            <rFont val="Tahoma"/>
            <charset val="1"/>
          </rPr>
          <t xml:space="preserve">
Tavaly megszüntetésre ítéltetett. Ennek ellenére, mivel a berendezések a helyükön vannak, szükség esetén üzembe helyezhető!</t>
        </r>
      </text>
    </comment>
  </commentList>
</comments>
</file>

<file path=xl/sharedStrings.xml><?xml version="1.0" encoding="utf-8"?>
<sst xmlns="http://schemas.openxmlformats.org/spreadsheetml/2006/main" count="1019" uniqueCount="382">
  <si>
    <t>Gépház</t>
  </si>
  <si>
    <t>Település (vkr)</t>
  </si>
  <si>
    <t>ÜM</t>
  </si>
  <si>
    <t>Építés éve</t>
  </si>
  <si>
    <t>Utolsó felújítás éve</t>
  </si>
  <si>
    <t>Beépített kapacitás (m3/h)</t>
  </si>
  <si>
    <t>Napi átemelés (m3/nap)</t>
  </si>
  <si>
    <t>Helyettesítő gh. van
( 1 - igen, 
0 - nem)</t>
  </si>
  <si>
    <t>Betáplálási gépház 
( 1 - igen
2 - nem)</t>
  </si>
  <si>
    <t>Gépészet állapot</t>
  </si>
  <si>
    <t>Erősáram állapot</t>
  </si>
  <si>
    <t>WQ állapot</t>
  </si>
  <si>
    <t>Építés állapot</t>
  </si>
  <si>
    <t>Átlag állapot</t>
  </si>
  <si>
    <t>Alsóteleki u. gépház</t>
  </si>
  <si>
    <t>Árpád u. gépház XXI.</t>
  </si>
  <si>
    <t>Balpart I gépház</t>
  </si>
  <si>
    <t>Baross G. gépház</t>
  </si>
  <si>
    <t>Békásmegyer, Alap gépház</t>
  </si>
  <si>
    <t>Békásmegyer, Róka gépház</t>
  </si>
  <si>
    <t>Budafoki gépház</t>
  </si>
  <si>
    <t>Budakeszi u. gépház</t>
  </si>
  <si>
    <t>Budaörs, Beregszászi gépház</t>
  </si>
  <si>
    <t>Budaörs, Odvashegyi gépház</t>
  </si>
  <si>
    <t>Budaörs, Széchenyi Alsó gépház</t>
  </si>
  <si>
    <t>Budaörs, Széchenyi Felső gépház</t>
  </si>
  <si>
    <t>Budaörs, Törökugrató gépház, Csiki zóna</t>
  </si>
  <si>
    <t>Budaörs, Törökugrató gépház, Törökugrató zóna</t>
  </si>
  <si>
    <t>Budaörsi úti gépház</t>
  </si>
  <si>
    <t>Budatétényi gépház</t>
  </si>
  <si>
    <t>Budaújlak Alsójózsefhegy A akna</t>
  </si>
  <si>
    <t>Budaújlak Alsójózsefhegy C akna</t>
  </si>
  <si>
    <t>Budaújlak Csatárka gépház</t>
  </si>
  <si>
    <t>Budaújlak Felsőjózsefhegy gépház</t>
  </si>
  <si>
    <t>Bükkfa utcai gépház</t>
  </si>
  <si>
    <t>Cinkotai úti gépház</t>
  </si>
  <si>
    <t>Csáktornya Park gépház</t>
  </si>
  <si>
    <t>Csepeli gépház</t>
  </si>
  <si>
    <t>Délpesti ipari gépház</t>
  </si>
  <si>
    <t>Diana Sváb- (Szabadság-)hegy alsó gépház</t>
  </si>
  <si>
    <t>Diana Sváb- (Szabadság-)hegy felső gépház</t>
  </si>
  <si>
    <t>Diana Sváb- (Szabadság-)hegy torony gépház</t>
  </si>
  <si>
    <t>Énekes utcai gépház</t>
  </si>
  <si>
    <t>Eötvös u.gépház</t>
  </si>
  <si>
    <t>Érdi vízátadás</t>
  </si>
  <si>
    <t>Fejér Lipót gépház</t>
  </si>
  <si>
    <t>Felsősváb- (szabadság-) hegyi búvárgépház</t>
  </si>
  <si>
    <t>Fenyőgyöngye II. gépház</t>
  </si>
  <si>
    <t>Ferihegyi Rákoscsaba gépház /RÉGI/</t>
  </si>
  <si>
    <t>Ferihegyi Rákoshegyi gépház /ÚJ/</t>
  </si>
  <si>
    <t>Füredi u.gépház</t>
  </si>
  <si>
    <t>Gazdagréti gépház</t>
  </si>
  <si>
    <t>Gilice téri Régi Kepe gépház</t>
  </si>
  <si>
    <t>Gilice téri Új gépház Lakatos zóna</t>
  </si>
  <si>
    <t>Gilice téri Új gépház, Kepe zóna</t>
  </si>
  <si>
    <t>Gúla utca alsó gépház</t>
  </si>
  <si>
    <t>Gúla utca felső gépház</t>
  </si>
  <si>
    <t>Hadak alsó gépház</t>
  </si>
  <si>
    <t>Hadak felső gépház</t>
  </si>
  <si>
    <t>Harsánylejtő gépház, 1-es zóna</t>
  </si>
  <si>
    <t>Harsánylejtő gépház, 3-as zóna</t>
  </si>
  <si>
    <t>Harsánylejtő medence gépház 2-es zóna</t>
  </si>
  <si>
    <t>Horánygyöngye nyomásfokozó gépház</t>
  </si>
  <si>
    <t>Horányligeti nyomásfokozó gépház</t>
  </si>
  <si>
    <t>Hungária gépház</t>
  </si>
  <si>
    <t>Ilonatelepi gépház, Auchan gépek</t>
  </si>
  <si>
    <t>Ilonatelepi gépház, Kistarcsai zóna</t>
  </si>
  <si>
    <t>Ilonatelepi gépház, Kórház zóna</t>
  </si>
  <si>
    <t>Irhás alsó gépház</t>
  </si>
  <si>
    <t>Irhás felső gépház</t>
  </si>
  <si>
    <t>József Attila gépház</t>
  </si>
  <si>
    <t>Kálvária téri (Illés utcai) gépház</t>
  </si>
  <si>
    <t>Káposztásmegyer, Worthington gépház</t>
  </si>
  <si>
    <t>Káposztásmegyeri I-es gépház</t>
  </si>
  <si>
    <t>Káposztásmegyeri II-es gépház</t>
  </si>
  <si>
    <t>Káposztásmegyeri III-as gépház</t>
  </si>
  <si>
    <t>Káposztásmegyeri IV-es  (Nagynyomású) gépház</t>
  </si>
  <si>
    <t>Kelenhegyi gépház</t>
  </si>
  <si>
    <t>Kisoroszi,Nyomásfokozó gépház</t>
  </si>
  <si>
    <t>Kő utcai gépház</t>
  </si>
  <si>
    <t>Kőbányai gépház</t>
  </si>
  <si>
    <t>Kőbányai ÚFA gépház</t>
  </si>
  <si>
    <t>Krisztina gépház, Diana zóna</t>
  </si>
  <si>
    <t>Krisztina gépház, Lipóti zóna</t>
  </si>
  <si>
    <t>Krisztina gépház, Sasi zóna</t>
  </si>
  <si>
    <t>Krisztina gépház, Vári zóna</t>
  </si>
  <si>
    <t>Losonci u.gépház</t>
  </si>
  <si>
    <t>Mádi úti gépház</t>
  </si>
  <si>
    <t>Mátyásföldi gépház</t>
  </si>
  <si>
    <t>Mézeskalács téri gépház</t>
  </si>
  <si>
    <t>Mihalkovics gépház</t>
  </si>
  <si>
    <t>Mikes utcai gépház</t>
  </si>
  <si>
    <t>Nagykikinda gépház /Bikszádi u.</t>
  </si>
  <si>
    <t>Nagykovácsi gépház, Adyligeti zóna</t>
  </si>
  <si>
    <t>Nagykovácsi gépház, Nagykovácsi zóna</t>
  </si>
  <si>
    <t>Nagyszénászugi gépház</t>
  </si>
  <si>
    <t>Pesti úti gépház</t>
  </si>
  <si>
    <t>Pócsmegyeri nyomásfokozó gépház</t>
  </si>
  <si>
    <t>Ráckeve, Nyomásfokozó gépház</t>
  </si>
  <si>
    <t>Ráckevei gépház</t>
  </si>
  <si>
    <t>Radnóti u. gépház</t>
  </si>
  <si>
    <t>Rákoskert felső (TSZ) gépház</t>
  </si>
  <si>
    <t>Rákosszentmihályi gépház</t>
  </si>
  <si>
    <t>Rókahegy-Árpádligeti gépház</t>
  </si>
  <si>
    <t>Ruthén gépház, Fenyőgyöngye zóna</t>
  </si>
  <si>
    <t>Ruthén gépház, Ruthén zóna</t>
  </si>
  <si>
    <t>Sánc utcai gépház</t>
  </si>
  <si>
    <t>Sashegyi felső gépház</t>
  </si>
  <si>
    <t>Sibrik úti gépház</t>
  </si>
  <si>
    <t>Surányi nyomásfokozó gépház</t>
  </si>
  <si>
    <t>Széchenyi gépház</t>
  </si>
  <si>
    <t>Szépvölgyi úti gépház</t>
  </si>
  <si>
    <t>Szigetmonostori nyomásfokozó gépház</t>
  </si>
  <si>
    <t>Testvérhegy I. gépház</t>
  </si>
  <si>
    <t>Testvérhegy II. gépház</t>
  </si>
  <si>
    <t>Testvérhegy III. gépház</t>
  </si>
  <si>
    <t>Tököli átadás</t>
  </si>
  <si>
    <t>Újpalotai gépház</t>
  </si>
  <si>
    <t>Újpalotai nyomásfokozó gépház</t>
  </si>
  <si>
    <t>Újpesti gépház</t>
  </si>
  <si>
    <t>Üteg utcai gépház</t>
  </si>
  <si>
    <t>Vécsey úti gépház</t>
  </si>
  <si>
    <t>Vidám u. gépház</t>
  </si>
  <si>
    <t>Zápor u. gépház.</t>
  </si>
  <si>
    <t>Tököli gépház</t>
  </si>
  <si>
    <t>Biatorbágy Baross</t>
  </si>
  <si>
    <t>Biatorbágy Rozália</t>
  </si>
  <si>
    <t>Hibaszám (db/év)</t>
  </si>
  <si>
    <t>Csúcs órai átemelés (m3/h)</t>
  </si>
  <si>
    <t xml:space="preserve">Kihasználtság </t>
  </si>
  <si>
    <t>Ellennyomó medence 
(1-van
0-zárt hálózat</t>
  </si>
  <si>
    <t>Költséghely</t>
  </si>
  <si>
    <t>Budapest</t>
  </si>
  <si>
    <t>Tököl</t>
  </si>
  <si>
    <t>PÜM</t>
  </si>
  <si>
    <t>BÜM</t>
  </si>
  <si>
    <t>ÉÜM</t>
  </si>
  <si>
    <t>DÜM</t>
  </si>
  <si>
    <t>SÜM</t>
  </si>
  <si>
    <t>L2011</t>
  </si>
  <si>
    <t>L2016</t>
  </si>
  <si>
    <t>L2026</t>
  </si>
  <si>
    <t>L2028</t>
  </si>
  <si>
    <t>L2036</t>
  </si>
  <si>
    <t>L2041</t>
  </si>
  <si>
    <t>L2046</t>
  </si>
  <si>
    <t>L2071</t>
  </si>
  <si>
    <t>L2076</t>
  </si>
  <si>
    <t>L2077</t>
  </si>
  <si>
    <t>L2079</t>
  </si>
  <si>
    <t>L2091</t>
  </si>
  <si>
    <t>L2096</t>
  </si>
  <si>
    <t>L2101</t>
  </si>
  <si>
    <t>L2103</t>
  </si>
  <si>
    <t>L2106</t>
  </si>
  <si>
    <t>L2126</t>
  </si>
  <si>
    <t>L2136</t>
  </si>
  <si>
    <t>L2141</t>
  </si>
  <si>
    <t>L2256</t>
  </si>
  <si>
    <t>L2258</t>
  </si>
  <si>
    <t>L2261</t>
  </si>
  <si>
    <t>L2271</t>
  </si>
  <si>
    <t>L2281</t>
  </si>
  <si>
    <t>L2282</t>
  </si>
  <si>
    <t>L2286</t>
  </si>
  <si>
    <t>L2291</t>
  </si>
  <si>
    <t>L2296</t>
  </si>
  <si>
    <t>L2301</t>
  </si>
  <si>
    <t>L2311</t>
  </si>
  <si>
    <t>L2321</t>
  </si>
  <si>
    <t>L2323</t>
  </si>
  <si>
    <t>L2324</t>
  </si>
  <si>
    <t>L2331</t>
  </si>
  <si>
    <t>L2333</t>
  </si>
  <si>
    <t>L2334</t>
  </si>
  <si>
    <t>L2366</t>
  </si>
  <si>
    <t>L2526</t>
  </si>
  <si>
    <t>L2531</t>
  </si>
  <si>
    <t>L2541</t>
  </si>
  <si>
    <t>L2796</t>
  </si>
  <si>
    <t>L2797</t>
  </si>
  <si>
    <t>L2801</t>
  </si>
  <si>
    <t>L2802</t>
  </si>
  <si>
    <t>L2931</t>
  </si>
  <si>
    <t>L2336</t>
  </si>
  <si>
    <t>L2826</t>
  </si>
  <si>
    <t>L2755</t>
  </si>
  <si>
    <t>Biatorbágy</t>
  </si>
  <si>
    <t>L2756</t>
  </si>
  <si>
    <t>L2736</t>
  </si>
  <si>
    <t>L2741</t>
  </si>
  <si>
    <t>L2742</t>
  </si>
  <si>
    <t>L2832</t>
  </si>
  <si>
    <t>L2831</t>
  </si>
  <si>
    <t>L2806</t>
  </si>
  <si>
    <t>Budakeszi</t>
  </si>
  <si>
    <t>L2503</t>
  </si>
  <si>
    <t>L2501</t>
  </si>
  <si>
    <t>L2579</t>
  </si>
  <si>
    <t>L2571</t>
  </si>
  <si>
    <t>L2171</t>
  </si>
  <si>
    <t>L2196</t>
  </si>
  <si>
    <t>L2696</t>
  </si>
  <si>
    <t>L2701</t>
  </si>
  <si>
    <t>L2661</t>
  </si>
  <si>
    <t>L2671</t>
  </si>
  <si>
    <t>Budaörs</t>
  </si>
  <si>
    <t>L2156</t>
  </si>
  <si>
    <t>L2216</t>
  </si>
  <si>
    <t>L2221</t>
  </si>
  <si>
    <t>L2226</t>
  </si>
  <si>
    <t>L2231</t>
  </si>
  <si>
    <t>L2236</t>
  </si>
  <si>
    <t>L2239</t>
  </si>
  <si>
    <t>L2246</t>
  </si>
  <si>
    <t>L2251</t>
  </si>
  <si>
    <t>L2376</t>
  </si>
  <si>
    <t>L2381</t>
  </si>
  <si>
    <t>L2386</t>
  </si>
  <si>
    <t>L2391</t>
  </si>
  <si>
    <t>L2396</t>
  </si>
  <si>
    <t>L2401</t>
  </si>
  <si>
    <t>L2406</t>
  </si>
  <si>
    <t>L2411</t>
  </si>
  <si>
    <t>L2416</t>
  </si>
  <si>
    <t>L2418</t>
  </si>
  <si>
    <t>L2426</t>
  </si>
  <si>
    <t>L2427</t>
  </si>
  <si>
    <t>L2431</t>
  </si>
  <si>
    <t>L2446</t>
  </si>
  <si>
    <t>L2448</t>
  </si>
  <si>
    <t>L2449</t>
  </si>
  <si>
    <t>L2466</t>
  </si>
  <si>
    <t>L2471</t>
  </si>
  <si>
    <t>L2496</t>
  </si>
  <si>
    <t>L2506</t>
  </si>
  <si>
    <t>L2811</t>
  </si>
  <si>
    <t>L2816</t>
  </si>
  <si>
    <t>L2932</t>
  </si>
  <si>
    <t>L2092</t>
  </si>
  <si>
    <t>L2093</t>
  </si>
  <si>
    <t>L2094</t>
  </si>
  <si>
    <t>L6588</t>
  </si>
  <si>
    <t>L2686</t>
  </si>
  <si>
    <t>L1199</t>
  </si>
  <si>
    <t>Életkor (utolsó felújítás óta)</t>
  </si>
  <si>
    <t>Sorcímkék</t>
  </si>
  <si>
    <t>ÉP</t>
  </si>
  <si>
    <t>ER</t>
  </si>
  <si>
    <t>GÉ</t>
  </si>
  <si>
    <t>IR</t>
  </si>
  <si>
    <t>WQ</t>
  </si>
  <si>
    <t>Végösszeg</t>
  </si>
  <si>
    <t>Alsóteleki utcai gépház</t>
  </si>
  <si>
    <t>Árpád úti gépház</t>
  </si>
  <si>
    <t>Baross Gábor gépház</t>
  </si>
  <si>
    <t>Békásmegyer Alapgépház_2-es</t>
  </si>
  <si>
    <t>Békásmegyer, Rókahegyi gépház_1-es</t>
  </si>
  <si>
    <t>Biatorbágy - Baross Gábor gépház</t>
  </si>
  <si>
    <t>Biatorbágy - Rozália park gépház</t>
  </si>
  <si>
    <t>Budakeszi úti gh.</t>
  </si>
  <si>
    <t>Budaőrs Odvashegyi gépház</t>
  </si>
  <si>
    <t>Budaörs, Beregszászi úti gépház</t>
  </si>
  <si>
    <t>Budaörs, Széchenyi úti alsó gépház</t>
  </si>
  <si>
    <t>Budaörs, Széchenyi úti felső gépház</t>
  </si>
  <si>
    <t>Budatétényi ipari gépház</t>
  </si>
  <si>
    <t>Budaújlak, Alsó Józsefhegyihegyi gh.</t>
  </si>
  <si>
    <t>Budaújlak, Csatárka gépház</t>
  </si>
  <si>
    <t>Budaújlak, Felső Józsefhegyihegyi gh.</t>
  </si>
  <si>
    <t>Csáktornya park gh.</t>
  </si>
  <si>
    <t>Csepeli Nyersvízgépház</t>
  </si>
  <si>
    <t>Csíki gépház</t>
  </si>
  <si>
    <t>Diana Alsó Szabadsághegyi gh.</t>
  </si>
  <si>
    <t>Diana Felső Szabadsághegyi gh.</t>
  </si>
  <si>
    <t>Diana Szabadsághegyi Torony gh.</t>
  </si>
  <si>
    <t>Énekes utcai gh.</t>
  </si>
  <si>
    <t>Eötvös úti víztorony és gh.</t>
  </si>
  <si>
    <t>Érdi átemelő gépház 1</t>
  </si>
  <si>
    <t>Érdi átemelő gépház 2</t>
  </si>
  <si>
    <t>Fejér Lipót utcai gépház</t>
  </si>
  <si>
    <t>Fenyőgyöngye II gépház</t>
  </si>
  <si>
    <t>Ferihegyi út, Rákoscsabai gh.</t>
  </si>
  <si>
    <t>Ferihegyi út, Rákoshegyi gh.</t>
  </si>
  <si>
    <t>Füredi úti gh.</t>
  </si>
  <si>
    <t>Gilice Lakatos gh</t>
  </si>
  <si>
    <t>Gilice régi KEPE gh.</t>
  </si>
  <si>
    <t>Gilice új KEPE gh.</t>
  </si>
  <si>
    <t>Gúla utcai alsó gépház</t>
  </si>
  <si>
    <t>Gúla utcai felső gépház</t>
  </si>
  <si>
    <t>Hadak útja alsógépház</t>
  </si>
  <si>
    <t>Hadak útja felső gépház</t>
  </si>
  <si>
    <t>Harsánylejtő I. gépház</t>
  </si>
  <si>
    <t>Harsánylejtő II. gépház</t>
  </si>
  <si>
    <t>Harsánylejtő III. gépház</t>
  </si>
  <si>
    <t>Horányi gépház</t>
  </si>
  <si>
    <t>Hungária körúti gépház</t>
  </si>
  <si>
    <t>Ilonatelep gépház</t>
  </si>
  <si>
    <t>Ilonatelepi-Kerepestarcsai gépház</t>
  </si>
  <si>
    <t>Irhásárok alsó gépház</t>
  </si>
  <si>
    <t>Irhásárok felső gépház</t>
  </si>
  <si>
    <t>Kálvária téri gh</t>
  </si>
  <si>
    <t>Káposztásmegyer I.gépház</t>
  </si>
  <si>
    <t>Káposztásmegyer II.gépház</t>
  </si>
  <si>
    <t>Káposztásmegyer III.gépház</t>
  </si>
  <si>
    <t>Káposztásmegyer IV.gépház</t>
  </si>
  <si>
    <t>Kisoroszi nyomásfokozó gépház</t>
  </si>
  <si>
    <t>Kossuth téri gépház</t>
  </si>
  <si>
    <t>Kőbánya ÚFA gépház</t>
  </si>
  <si>
    <t>Krisztina Diana gh.</t>
  </si>
  <si>
    <t>Krisztina Lipóti gh.</t>
  </si>
  <si>
    <t>Krisztina Sas gh.</t>
  </si>
  <si>
    <t>Krisztina Vári gh.</t>
  </si>
  <si>
    <t>Losonci úti gépház</t>
  </si>
  <si>
    <t>Mátyásföldi gh.</t>
  </si>
  <si>
    <t>Mihalkovics u. gh.</t>
  </si>
  <si>
    <t>Monostor III. gépház</t>
  </si>
  <si>
    <t>Nagykikinda úti gépház</t>
  </si>
  <si>
    <t>Nagykovácsi út, Adyligeti gépház</t>
  </si>
  <si>
    <t>Nagykovácsi út, Nagykovácsi gépház</t>
  </si>
  <si>
    <t>Pannónia úti gépház</t>
  </si>
  <si>
    <t>Pesti úti gh.</t>
  </si>
  <si>
    <t>Pócsmegyer nyomásfokozó gépház</t>
  </si>
  <si>
    <t>Ráckeve átemelő gépház</t>
  </si>
  <si>
    <t>Ráckeve Szivattyúgépház</t>
  </si>
  <si>
    <t>Radnóti utcai gépház</t>
  </si>
  <si>
    <t>Rákoskerti Felső gh.</t>
  </si>
  <si>
    <t>Rákoskerti TSZ gépház</t>
  </si>
  <si>
    <t>Rákosszentmihályi gh.</t>
  </si>
  <si>
    <t>Rimaszombat úti gépház</t>
  </si>
  <si>
    <t>Rocla gépház</t>
  </si>
  <si>
    <t>Rókahegyi, Árpádligeti gépház</t>
  </si>
  <si>
    <t>Rutén - Fenyőgyöngye gépház</t>
  </si>
  <si>
    <t>Rutén gépház</t>
  </si>
  <si>
    <t>Sashegyi gépház</t>
  </si>
  <si>
    <t>Sibrik Miklós u. gépház</t>
  </si>
  <si>
    <t>Surányi gépház</t>
  </si>
  <si>
    <t>Surányi nyomásfokozó gh.</t>
  </si>
  <si>
    <t>Szabadsághegyi-felső medence (és búvár)</t>
  </si>
  <si>
    <t>Széchenyi u. gépház</t>
  </si>
  <si>
    <t>Szentlőrinci úti gépház</t>
  </si>
  <si>
    <t>Szépvölgyi uti gépház</t>
  </si>
  <si>
    <t>Testvérhegy 1 gépház</t>
  </si>
  <si>
    <t>Testvérhegy 2 gépház</t>
  </si>
  <si>
    <t>Testvérhegy 3 gépház</t>
  </si>
  <si>
    <t>Tököl - Tököli gépház</t>
  </si>
  <si>
    <t>Tököli átadó gépház</t>
  </si>
  <si>
    <t>Törögugrató medence nyomásfokozó gépház</t>
  </si>
  <si>
    <t>Törökugrató gépház</t>
  </si>
  <si>
    <t>Újpalotai gh.</t>
  </si>
  <si>
    <t>Újpalotai mini gépház</t>
  </si>
  <si>
    <t>Üteg utcai gh.</t>
  </si>
  <si>
    <t>Vécsey u. gépház</t>
  </si>
  <si>
    <t>Vidám utcai gépház</t>
  </si>
  <si>
    <t>Worthington gépház</t>
  </si>
  <si>
    <t>Zápor utcai gépház</t>
  </si>
  <si>
    <t>MIR név</t>
  </si>
  <si>
    <t>Tábla név</t>
  </si>
  <si>
    <t>Balparti I. gépház</t>
  </si>
  <si>
    <t>A akna és kútgépház</t>
  </si>
  <si>
    <t>Balparti II. kútgépház</t>
  </si>
  <si>
    <t>C akna és kútgépház</t>
  </si>
  <si>
    <t>Csőkútgépház</t>
  </si>
  <si>
    <t>Dúsító gépház</t>
  </si>
  <si>
    <t>Horány I. gépház</t>
  </si>
  <si>
    <t>Horány II. gépház</t>
  </si>
  <si>
    <t>Monostor II. kútgépház</t>
  </si>
  <si>
    <t>Monostor IV. kútgépház</t>
  </si>
  <si>
    <t>Monostor V. gépház</t>
  </si>
  <si>
    <t>Pócsmegyer I. kútgépház</t>
  </si>
  <si>
    <t>Pócsmegyer III. kútgépház</t>
  </si>
  <si>
    <t>Szigeti I. gépház</t>
  </si>
  <si>
    <t>Szigeti II. gépház</t>
  </si>
  <si>
    <t>Tököli 1. csőkútgépház</t>
  </si>
  <si>
    <t>Tököli 2. csőkút gépház</t>
  </si>
  <si>
    <t>hibaköltség</t>
  </si>
  <si>
    <t>hibadarab</t>
  </si>
  <si>
    <t>Prioritás</t>
  </si>
  <si>
    <t>Üzemel / Tartalék
1 - üzemel
0 - tartalék</t>
  </si>
  <si>
    <t>Irányítás-technika állapot</t>
  </si>
  <si>
    <t>Tököli  átadás</t>
  </si>
  <si>
    <t>Nincs adat</t>
  </si>
  <si>
    <t>Nem működik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</si>
</sst>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6" fillId="0" borderId="0"/>
    <xf numFmtId="0" fontId="4" fillId="0" borderId="0"/>
    <xf numFmtId="0" fontId="6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2" fillId="0" borderId="0" xfId="64" applyFont="1"/>
    <xf numFmtId="0" fontId="3" fillId="0" borderId="0" xfId="64" applyAlignment="1">
      <alignment horizontal="left"/>
    </xf>
    <xf numFmtId="0" fontId="3" fillId="0" borderId="0" xfId="64" applyAlignment="1">
      <alignment horizontal="left"/>
    </xf>
    <xf numFmtId="2" fontId="3" fillId="0" borderId="0" xfId="64" applyNumberFormat="1"/>
    <xf numFmtId="0" fontId="3" fillId="0" borderId="1" xfId="64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3" fillId="33" borderId="1" xfId="64" applyFill="1" applyBorder="1" applyAlignment="1">
      <alignment horizontal="left"/>
    </xf>
    <xf numFmtId="0" fontId="3" fillId="0" borderId="0" xfId="64" applyAlignment="1">
      <alignment horizontal="left"/>
    </xf>
    <xf numFmtId="3" fontId="3" fillId="0" borderId="0" xfId="64" applyNumberFormat="1"/>
    <xf numFmtId="0" fontId="0" fillId="34" borderId="0" xfId="0" applyFill="1"/>
    <xf numFmtId="1" fontId="0" fillId="0" borderId="1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64" applyFill="1" applyAlignment="1">
      <alignment horizontal="left"/>
    </xf>
    <xf numFmtId="2" fontId="3" fillId="0" borderId="0" xfId="64" applyNumberFormat="1" applyFill="1"/>
    <xf numFmtId="3" fontId="3" fillId="0" borderId="0" xfId="64" applyNumberFormat="1" applyFill="1"/>
    <xf numFmtId="0" fontId="7" fillId="35" borderId="1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64" applyAlignment="1">
      <alignment horizontal="center"/>
    </xf>
    <xf numFmtId="0" fontId="3" fillId="0" borderId="0" xfId="64" pivotButton="1" applyAlignment="1">
      <alignment horizontal="center"/>
    </xf>
    <xf numFmtId="3" fontId="3" fillId="0" borderId="0" xfId="64" applyNumberFormat="1" applyAlignment="1">
      <alignment horizontal="center"/>
    </xf>
    <xf numFmtId="164" fontId="0" fillId="0" borderId="1" xfId="63" applyNumberFormat="1" applyFont="1" applyFill="1" applyBorder="1" applyAlignment="1">
      <alignment horizontal="center"/>
    </xf>
    <xf numFmtId="164" fontId="0" fillId="0" borderId="0" xfId="63" applyNumberFormat="1" applyFont="1" applyFill="1" applyBorder="1" applyAlignment="1">
      <alignment horizontal="center"/>
    </xf>
    <xf numFmtId="0" fontId="2" fillId="0" borderId="0" xfId="65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63" applyNumberFormat="1" applyFont="1" applyFill="1" applyBorder="1" applyAlignment="1">
      <alignment horizontal="center"/>
    </xf>
    <xf numFmtId="2" fontId="0" fillId="0" borderId="1" xfId="0" applyNumberFormat="1" applyFill="1" applyBorder="1"/>
  </cellXfs>
  <cellStyles count="99">
    <cellStyle name="20% - 1. jelölőszín" xfId="20" builtinId="30" customBuiltin="1"/>
    <cellStyle name="20% - 1. jelölőszín 2" xfId="49"/>
    <cellStyle name="20% - 1. jelölőszín 2 2" xfId="83"/>
    <cellStyle name="20% - 1. jelölőszín 3" xfId="67"/>
    <cellStyle name="20% - 2. jelölőszín" xfId="24" builtinId="34" customBuiltin="1"/>
    <cellStyle name="20% - 2. jelölőszín 2" xfId="51"/>
    <cellStyle name="20% - 2. jelölőszín 2 2" xfId="85"/>
    <cellStyle name="20% - 2. jelölőszín 3" xfId="69"/>
    <cellStyle name="20% - 3. jelölőszín" xfId="28" builtinId="38" customBuiltin="1"/>
    <cellStyle name="20% - 3. jelölőszín 2" xfId="53"/>
    <cellStyle name="20% - 3. jelölőszín 2 2" xfId="87"/>
    <cellStyle name="20% - 3. jelölőszín 3" xfId="71"/>
    <cellStyle name="20% - 4. jelölőszín" xfId="32" builtinId="42" customBuiltin="1"/>
    <cellStyle name="20% - 4. jelölőszín 2" xfId="55"/>
    <cellStyle name="20% - 4. jelölőszín 2 2" xfId="89"/>
    <cellStyle name="20% - 4. jelölőszín 3" xfId="73"/>
    <cellStyle name="20% - 5. jelölőszín" xfId="36" builtinId="46" customBuiltin="1"/>
    <cellStyle name="20% - 5. jelölőszín 2" xfId="58"/>
    <cellStyle name="20% - 5. jelölőszín 2 2" xfId="92"/>
    <cellStyle name="20% - 5. jelölőszín 3" xfId="75"/>
    <cellStyle name="20% - 6. jelölőszín" xfId="40" builtinId="50" customBuiltin="1"/>
    <cellStyle name="20% - 6. jelölőszín 2" xfId="60"/>
    <cellStyle name="20% - 6. jelölőszín 2 2" xfId="94"/>
    <cellStyle name="20% - 6. jelölőszín 3" xfId="77"/>
    <cellStyle name="40% - 1. jelölőszín" xfId="21" builtinId="31" customBuiltin="1"/>
    <cellStyle name="40% - 1. jelölőszín 2" xfId="50"/>
    <cellStyle name="40% - 1. jelölőszín 2 2" xfId="84"/>
    <cellStyle name="40% - 1. jelölőszín 3" xfId="68"/>
    <cellStyle name="40% - 2. jelölőszín" xfId="25" builtinId="35" customBuiltin="1"/>
    <cellStyle name="40% - 2. jelölőszín 2" xfId="52"/>
    <cellStyle name="40% - 2. jelölőszín 2 2" xfId="86"/>
    <cellStyle name="40% - 2. jelölőszín 3" xfId="70"/>
    <cellStyle name="40% - 3. jelölőszín" xfId="29" builtinId="39" customBuiltin="1"/>
    <cellStyle name="40% - 3. jelölőszín 2" xfId="54"/>
    <cellStyle name="40% - 3. jelölőszín 2 2" xfId="88"/>
    <cellStyle name="40% - 3. jelölőszín 3" xfId="72"/>
    <cellStyle name="40% - 4. jelölőszín" xfId="33" builtinId="43" customBuiltin="1"/>
    <cellStyle name="40% - 4. jelölőszín 2" xfId="56"/>
    <cellStyle name="40% - 4. jelölőszín 2 2" xfId="90"/>
    <cellStyle name="40% - 4. jelölőszín 3" xfId="74"/>
    <cellStyle name="40% - 5. jelölőszín" xfId="37" builtinId="47" customBuiltin="1"/>
    <cellStyle name="40% - 5. jelölőszín 2" xfId="59"/>
    <cellStyle name="40% - 5. jelölőszín 2 2" xfId="93"/>
    <cellStyle name="40% - 5. jelölőszín 3" xfId="76"/>
    <cellStyle name="40% - 6. jelölőszín" xfId="41" builtinId="51" customBuiltin="1"/>
    <cellStyle name="40% - 6. jelölőszín 2" xfId="61"/>
    <cellStyle name="40% - 6. jelölőszín 2 2" xfId="95"/>
    <cellStyle name="40% - 6. jelölőszín 3" xfId="78"/>
    <cellStyle name="60% - 1. jelölőszín" xfId="22" builtinId="32" customBuiltin="1"/>
    <cellStyle name="60% - 2. jelölőszín" xfId="26" builtinId="36" customBuiltin="1"/>
    <cellStyle name="60% - 3. jelölőszín" xfId="30" builtinId="40" customBuiltin="1"/>
    <cellStyle name="60% - 4. jelölőszín" xfId="34" builtinId="44" customBuiltin="1"/>
    <cellStyle name="60% - 5. jelölőszín" xfId="38" builtinId="48" customBuiltin="1"/>
    <cellStyle name="60% - 6. jelölőszín" xfId="42" builtinId="52" customBuiltin="1"/>
    <cellStyle name="Bevitel" xfId="11" builtinId="20" customBuiltin="1"/>
    <cellStyle name="Cím" xfId="3" builtinId="15" customBuiltin="1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5" builtinId="23" customBuiltin="1"/>
    <cellStyle name="Ezres" xfId="63" builtinId="3"/>
    <cellStyle name="Figyelmeztetés" xfId="16" builtinId="11" customBuiltin="1"/>
    <cellStyle name="Hivatkozott cella" xfId="14" builtinId="24" customBuiltin="1"/>
    <cellStyle name="Jegyzet 2" xfId="48"/>
    <cellStyle name="Jegyzet 2 2" xfId="82"/>
    <cellStyle name="Jegyzet 3" xfId="44"/>
    <cellStyle name="Jegyzet 3 2" xfId="80"/>
    <cellStyle name="Jelölőszín (1)" xfId="19" builtinId="29" customBuiltin="1"/>
    <cellStyle name="Jelölőszín (2)" xfId="23" builtinId="33" customBuiltin="1"/>
    <cellStyle name="Jelölőszín (3)" xfId="27" builtinId="37" customBuiltin="1"/>
    <cellStyle name="Jelölőszín (4)" xfId="31" builtinId="41" customBuiltin="1"/>
    <cellStyle name="Jelölőszín (5)" xfId="35" builtinId="45" customBuiltin="1"/>
    <cellStyle name="Jelölőszín (6)" xfId="39" builtinId="49" customBuiltin="1"/>
    <cellStyle name="Jó" xfId="8" builtinId="26" customBuiltin="1"/>
    <cellStyle name="Kimenet" xfId="12" builtinId="21" customBuiltin="1"/>
    <cellStyle name="Magyarázó szöveg" xfId="17" builtinId="53" customBuiltin="1"/>
    <cellStyle name="Normál" xfId="0" builtinId="0"/>
    <cellStyle name="Normál 2" xfId="2"/>
    <cellStyle name="Normál 2 2" xfId="62"/>
    <cellStyle name="Normál 2 2 2" xfId="96"/>
    <cellStyle name="Normál 2 3" xfId="47"/>
    <cellStyle name="Normál 2 4" xfId="46"/>
    <cellStyle name="Normál 2 4 2" xfId="81"/>
    <cellStyle name="Normál 3" xfId="45"/>
    <cellStyle name="Normál 4" xfId="57"/>
    <cellStyle name="Normál 4 2" xfId="91"/>
    <cellStyle name="Normál 5" xfId="43"/>
    <cellStyle name="Normál 5 2" xfId="79"/>
    <cellStyle name="Normál 6" xfId="64"/>
    <cellStyle name="Normál 6 2" xfId="97"/>
    <cellStyle name="Normál 7" xfId="65"/>
    <cellStyle name="Normál 7 2" xfId="98"/>
    <cellStyle name="Összesen" xfId="18" builtinId="25" customBuiltin="1"/>
    <cellStyle name="Rossz" xfId="9" builtinId="27" customBuiltin="1"/>
    <cellStyle name="Semleges" xfId="10" builtinId="28" customBuiltin="1"/>
    <cellStyle name="Számítás" xfId="13" builtinId="22" customBuiltin="1"/>
    <cellStyle name="Százalék" xfId="1" builtinId="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18"/>
  <sheetViews>
    <sheetView tabSelected="1" view="pageBreakPreview" zoomScale="90" zoomScaleNormal="85" zoomScaleSheetLayoutView="90"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A102" sqref="A102"/>
    </sheetView>
  </sheetViews>
  <sheetFormatPr defaultRowHeight="12.75" x14ac:dyDescent="0.2"/>
  <cols>
    <col min="1" max="1" width="43.140625" bestFit="1" customWidth="1"/>
    <col min="2" max="2" width="13.7109375" hidden="1" customWidth="1"/>
    <col min="3" max="3" width="14.42578125" bestFit="1" customWidth="1"/>
    <col min="4" max="4" width="7.28515625" style="4" customWidth="1"/>
    <col min="5" max="5" width="8.85546875" style="4" customWidth="1"/>
    <col min="6" max="6" width="12" style="4" customWidth="1"/>
    <col min="7" max="7" width="10.28515625" style="4" customWidth="1"/>
    <col min="8" max="8" width="9.140625" style="4" customWidth="1"/>
    <col min="9" max="9" width="10.5703125" style="4" customWidth="1"/>
    <col min="10" max="10" width="14.85546875" style="4" bestFit="1" customWidth="1"/>
    <col min="11" max="11" width="12" style="4" customWidth="1"/>
    <col min="12" max="12" width="13.7109375" style="4" customWidth="1"/>
    <col min="13" max="13" width="13.140625" style="4" customWidth="1"/>
    <col min="14" max="14" width="11.7109375" customWidth="1"/>
    <col min="15" max="15" width="10.7109375" customWidth="1"/>
    <col min="16" max="16" width="10.28515625" customWidth="1"/>
    <col min="17" max="17" width="10.42578125" customWidth="1"/>
    <col min="18" max="18" width="14.140625" bestFit="1" customWidth="1"/>
    <col min="19" max="21" width="12" bestFit="1" customWidth="1"/>
    <col min="22" max="22" width="15" bestFit="1" customWidth="1"/>
    <col min="23" max="23" width="13.5703125" hidden="1" customWidth="1"/>
    <col min="24" max="24" width="34" hidden="1" customWidth="1"/>
    <col min="25" max="25" width="41.42578125" hidden="1" customWidth="1"/>
    <col min="26" max="34" width="0" hidden="1" customWidth="1"/>
    <col min="35" max="35" width="41.42578125" hidden="1" customWidth="1"/>
    <col min="36" max="36" width="9.85546875" hidden="1" customWidth="1"/>
    <col min="37" max="37" width="0" hidden="1" customWidth="1"/>
  </cols>
  <sheetData>
    <row r="1" spans="1:37" s="29" customFormat="1" ht="51" x14ac:dyDescent="0.25">
      <c r="A1" s="26" t="s">
        <v>0</v>
      </c>
      <c r="B1" s="26" t="s">
        <v>131</v>
      </c>
      <c r="C1" s="26" t="s">
        <v>1</v>
      </c>
      <c r="D1" s="27" t="s">
        <v>2</v>
      </c>
      <c r="E1" s="27" t="s">
        <v>3</v>
      </c>
      <c r="F1" s="28" t="s">
        <v>4</v>
      </c>
      <c r="G1" s="28" t="s">
        <v>377</v>
      </c>
      <c r="H1" s="28" t="s">
        <v>245</v>
      </c>
      <c r="I1" s="27" t="s">
        <v>5</v>
      </c>
      <c r="J1" s="27" t="s">
        <v>6</v>
      </c>
      <c r="K1" s="28" t="s">
        <v>128</v>
      </c>
      <c r="L1" s="28" t="s">
        <v>129</v>
      </c>
      <c r="M1" s="28" t="s">
        <v>130</v>
      </c>
      <c r="N1" s="27" t="s">
        <v>7</v>
      </c>
      <c r="O1" s="27" t="s">
        <v>8</v>
      </c>
      <c r="P1" s="27" t="s">
        <v>9</v>
      </c>
      <c r="Q1" s="27" t="s">
        <v>10</v>
      </c>
      <c r="R1" s="28" t="s">
        <v>378</v>
      </c>
      <c r="S1" s="27" t="s">
        <v>11</v>
      </c>
      <c r="T1" s="27" t="s">
        <v>12</v>
      </c>
      <c r="U1" s="27" t="s">
        <v>13</v>
      </c>
      <c r="V1" s="27" t="s">
        <v>127</v>
      </c>
      <c r="W1" s="29" t="s">
        <v>376</v>
      </c>
      <c r="X1" s="30" t="s">
        <v>355</v>
      </c>
      <c r="Y1" s="31" t="s">
        <v>246</v>
      </c>
      <c r="Z1" s="30" t="s">
        <v>247</v>
      </c>
      <c r="AA1" s="30" t="s">
        <v>248</v>
      </c>
      <c r="AB1" s="30" t="s">
        <v>249</v>
      </c>
      <c r="AC1" s="30" t="s">
        <v>250</v>
      </c>
      <c r="AD1" s="30" t="s">
        <v>251</v>
      </c>
      <c r="AE1" s="30" t="s">
        <v>252</v>
      </c>
      <c r="AI1" s="30"/>
      <c r="AJ1" s="32" t="s">
        <v>374</v>
      </c>
      <c r="AK1" s="29" t="s">
        <v>375</v>
      </c>
    </row>
    <row r="2" spans="1:37" ht="15" x14ac:dyDescent="0.25">
      <c r="A2" s="1" t="s">
        <v>37</v>
      </c>
      <c r="B2" s="2" t="s">
        <v>197</v>
      </c>
      <c r="C2" s="2" t="s">
        <v>132</v>
      </c>
      <c r="D2" s="2" t="s">
        <v>137</v>
      </c>
      <c r="E2" s="2">
        <v>1980</v>
      </c>
      <c r="F2" s="2"/>
      <c r="G2" s="2">
        <v>1</v>
      </c>
      <c r="H2" s="8">
        <f ca="1">IF(ISBLANK(F2),(TODAY()-DATE(E2,1,1))/365,(TODAY()-DATE(F2,1,1))/365)</f>
        <v>39.468493150684928</v>
      </c>
      <c r="I2" s="7">
        <v>23690</v>
      </c>
      <c r="J2" s="33">
        <v>69074.098630136985</v>
      </c>
      <c r="K2" s="33">
        <v>5500</v>
      </c>
      <c r="L2" s="5">
        <f t="shared" ref="L2:L32" si="0">K2/I2</f>
        <v>0.23216547066272689</v>
      </c>
      <c r="M2" s="2">
        <v>1</v>
      </c>
      <c r="N2" s="2">
        <v>0</v>
      </c>
      <c r="O2" s="2">
        <v>1</v>
      </c>
      <c r="P2" s="40">
        <f>6-VLOOKUP($A2,$X:$AE,5,0)</f>
        <v>2.5</v>
      </c>
      <c r="Q2" s="40">
        <f>6-VLOOKUP($A2,$X:$AE,4,0)</f>
        <v>3.5735294117647061</v>
      </c>
      <c r="R2" s="40">
        <f>6-VLOOKUP($A2,$X:$AE,6,0)</f>
        <v>4.068965517241379</v>
      </c>
      <c r="S2" s="40">
        <f>6-VLOOKUP($A2,$X:$AE,7,0)</f>
        <v>3.3928571428571428</v>
      </c>
      <c r="T2" s="40">
        <f>6-VLOOKUP($A2,$X:$AE,3,0)</f>
        <v>2.4166666666666665</v>
      </c>
      <c r="U2" s="40">
        <f>6-VLOOKUP($A2,$X:$AE,8,0)</f>
        <v>3.1755485893416928</v>
      </c>
      <c r="V2" s="40">
        <f>VLOOKUP($A2,$AH:$AK,4,0)/7.5</f>
        <v>19.066666666666666</v>
      </c>
      <c r="W2" s="19">
        <f t="shared" ref="W2:W32" si="1">L2*(4-M2-N2-O2)*(5-U2)*V2</f>
        <v>16.152312193417853</v>
      </c>
      <c r="X2" s="11" t="str">
        <f>VLOOKUP(Y2,Munka1!A:B,2,0)</f>
        <v>A akna és kútgépház</v>
      </c>
      <c r="Y2" s="11" t="s">
        <v>358</v>
      </c>
      <c r="Z2" s="12">
        <v>3</v>
      </c>
      <c r="AA2" s="12"/>
      <c r="AB2" s="12">
        <v>2.6666666666666665</v>
      </c>
      <c r="AC2" s="12"/>
      <c r="AD2" s="12">
        <v>2</v>
      </c>
      <c r="AE2" s="12">
        <v>2.5</v>
      </c>
      <c r="AH2" s="17" t="str">
        <f>VLOOKUP(AI2,Munka1!A:B,2,0)</f>
        <v>A akna és kútgépház</v>
      </c>
      <c r="AI2" s="17" t="s">
        <v>358</v>
      </c>
      <c r="AJ2" s="18">
        <v>497468</v>
      </c>
      <c r="AK2" s="18">
        <v>7</v>
      </c>
    </row>
    <row r="3" spans="1:37" ht="15" x14ac:dyDescent="0.25">
      <c r="A3" s="1" t="s">
        <v>54</v>
      </c>
      <c r="B3" s="2" t="s">
        <v>231</v>
      </c>
      <c r="C3" s="2" t="s">
        <v>132</v>
      </c>
      <c r="D3" s="2" t="s">
        <v>134</v>
      </c>
      <c r="E3" s="2">
        <v>1980</v>
      </c>
      <c r="F3" s="2">
        <v>1997</v>
      </c>
      <c r="G3" s="2">
        <v>1</v>
      </c>
      <c r="H3" s="8">
        <f t="shared" ref="H3:H32" ca="1" si="2">IF(ISBLANK(F3),(TODAY()-DATE(E3,1,1))/365,(TODAY()-DATE(F3,1,1))/365)</f>
        <v>22.454794520547946</v>
      </c>
      <c r="I3" s="7">
        <v>630</v>
      </c>
      <c r="J3" s="33">
        <v>10222.142191780822</v>
      </c>
      <c r="K3" s="33">
        <v>850</v>
      </c>
      <c r="L3" s="5">
        <f t="shared" si="0"/>
        <v>1.3492063492063493</v>
      </c>
      <c r="M3" s="2">
        <v>1</v>
      </c>
      <c r="N3" s="2">
        <v>0</v>
      </c>
      <c r="O3" s="2">
        <v>2</v>
      </c>
      <c r="P3" s="40">
        <f>6-VLOOKUP($A3,$X:$AE,5,0)</f>
        <v>3.1</v>
      </c>
      <c r="Q3" s="40">
        <f>6-VLOOKUP($A3,$X:$AE,4,0)</f>
        <v>3.3157894736842106</v>
      </c>
      <c r="R3" s="40">
        <f>6-VLOOKUP($A3,$X:$AE,6,0)</f>
        <v>3.75</v>
      </c>
      <c r="S3" s="40">
        <f>6-VLOOKUP($A3,$X:$AE,7,0)</f>
        <v>6</v>
      </c>
      <c r="T3" s="40">
        <f>6-VLOOKUP($A3,$X:$AE,3,0)</f>
        <v>3</v>
      </c>
      <c r="U3" s="40">
        <f>6-VLOOKUP($A3,$X:$AE,8,0)</f>
        <v>3.3636363636363638</v>
      </c>
      <c r="V3" s="40">
        <f>VLOOKUP($A3,$AH:$AK,4,0)/7.5</f>
        <v>1.6</v>
      </c>
      <c r="W3" s="19">
        <f t="shared" si="1"/>
        <v>3.5324675324675328</v>
      </c>
      <c r="X3" s="11" t="str">
        <f>VLOOKUP(Y3,Munka1!A:B,2,0)</f>
        <v>Alsóteleki u. gépház</v>
      </c>
      <c r="Y3" s="11" t="s">
        <v>253</v>
      </c>
      <c r="Z3" s="12">
        <v>2.4</v>
      </c>
      <c r="AA3" s="12">
        <v>2.2142857142857144</v>
      </c>
      <c r="AB3" s="12">
        <v>2.7142857142857144</v>
      </c>
      <c r="AC3" s="12">
        <v>2.6666666666666665</v>
      </c>
      <c r="AD3" s="12">
        <v>3</v>
      </c>
      <c r="AE3" s="12">
        <v>2.5111111111111111</v>
      </c>
      <c r="AH3" s="17" t="str">
        <f>VLOOKUP(AI3,Munka1!A:B,2,0)</f>
        <v>Alsóteleki u. gépház</v>
      </c>
      <c r="AI3" s="17" t="s">
        <v>253</v>
      </c>
      <c r="AJ3" s="18">
        <v>744744</v>
      </c>
      <c r="AK3" s="18">
        <v>5</v>
      </c>
    </row>
    <row r="4" spans="1:37" s="22" customFormat="1" ht="15" x14ac:dyDescent="0.25">
      <c r="A4" s="6" t="s">
        <v>76</v>
      </c>
      <c r="B4" s="7" t="s">
        <v>201</v>
      </c>
      <c r="C4" s="7" t="s">
        <v>132</v>
      </c>
      <c r="D4" s="7" t="s">
        <v>136</v>
      </c>
      <c r="E4" s="7">
        <v>1973</v>
      </c>
      <c r="F4" s="7">
        <v>2010</v>
      </c>
      <c r="G4" s="7">
        <v>1</v>
      </c>
      <c r="H4" s="20">
        <f t="shared" ca="1" si="2"/>
        <v>9.4465753424657528</v>
      </c>
      <c r="I4" s="7">
        <v>32300</v>
      </c>
      <c r="J4" s="33">
        <v>181829.1698630137</v>
      </c>
      <c r="K4" s="33">
        <v>10000</v>
      </c>
      <c r="L4" s="21">
        <f t="shared" si="0"/>
        <v>0.30959752321981426</v>
      </c>
      <c r="M4" s="7">
        <v>1</v>
      </c>
      <c r="N4" s="7">
        <v>0</v>
      </c>
      <c r="O4" s="7">
        <v>1</v>
      </c>
      <c r="P4" s="40">
        <f>6-VLOOKUP($A4,$X:$AE,5,0)</f>
        <v>3.0588235294117645</v>
      </c>
      <c r="Q4" s="40">
        <f>6-VLOOKUP($A4,$X:$AE,4,0)</f>
        <v>3.130801687763713</v>
      </c>
      <c r="R4" s="40">
        <f>6-VLOOKUP($A4,$X:$AE,6,0)</f>
        <v>3.3439999999999999</v>
      </c>
      <c r="S4" s="40">
        <f>6-VLOOKUP($A4,$X:$AE,7,0)</f>
        <v>3</v>
      </c>
      <c r="T4" s="40">
        <f>6-VLOOKUP($A4,$X:$AE,3,0)</f>
        <v>3.6666666666666665</v>
      </c>
      <c r="U4" s="40">
        <f>6-VLOOKUP($A4,$X:$AE,8,0)</f>
        <v>3.1708737864077672</v>
      </c>
      <c r="V4" s="40">
        <f>VLOOKUP($A4,$AH:$AK,4,0)/7.5</f>
        <v>9.3333333333333339</v>
      </c>
      <c r="W4" s="22">
        <f t="shared" si="1"/>
        <v>10.570801647179056</v>
      </c>
      <c r="X4" s="23" t="str">
        <f>VLOOKUP(Y4,Munka1!A:B,2,0)</f>
        <v>Árpád u. gépház XXI.</v>
      </c>
      <c r="Y4" s="23" t="s">
        <v>254</v>
      </c>
      <c r="Z4" s="24">
        <v>2.7142857142857144</v>
      </c>
      <c r="AA4" s="24">
        <v>2.2083333333333335</v>
      </c>
      <c r="AB4" s="24">
        <v>2.5517241379310347</v>
      </c>
      <c r="AC4" s="24">
        <v>2.1875</v>
      </c>
      <c r="AD4" s="24">
        <v>3</v>
      </c>
      <c r="AE4" s="24">
        <v>2.3896103896103895</v>
      </c>
      <c r="AH4" s="23" t="str">
        <f>VLOOKUP(AI4,Munka1!A:B,2,0)</f>
        <v>Árpád u. gépház XXI.</v>
      </c>
      <c r="AI4" s="23" t="s">
        <v>254</v>
      </c>
      <c r="AJ4" s="25">
        <v>740217</v>
      </c>
      <c r="AK4" s="25">
        <v>5</v>
      </c>
    </row>
    <row r="5" spans="1:37" s="22" customFormat="1" ht="15" x14ac:dyDescent="0.25">
      <c r="A5" s="6" t="s">
        <v>102</v>
      </c>
      <c r="B5" s="7" t="s">
        <v>221</v>
      </c>
      <c r="C5" s="7" t="s">
        <v>132</v>
      </c>
      <c r="D5" s="7" t="s">
        <v>134</v>
      </c>
      <c r="E5" s="7">
        <v>1972</v>
      </c>
      <c r="F5" s="7">
        <v>2012</v>
      </c>
      <c r="G5" s="7">
        <v>1</v>
      </c>
      <c r="H5" s="20">
        <f t="shared" ca="1" si="2"/>
        <v>7.4465753424657537</v>
      </c>
      <c r="I5" s="7">
        <v>5400</v>
      </c>
      <c r="J5" s="33">
        <v>34143.827397260276</v>
      </c>
      <c r="K5" s="33">
        <v>2500</v>
      </c>
      <c r="L5" s="21">
        <f t="shared" si="0"/>
        <v>0.46296296296296297</v>
      </c>
      <c r="M5" s="7">
        <v>1</v>
      </c>
      <c r="N5" s="7">
        <v>0</v>
      </c>
      <c r="O5" s="7">
        <v>2</v>
      </c>
      <c r="P5" s="40">
        <f>6-VLOOKUP($A5,$X:$AE,5,0)</f>
        <v>2.2790697674418605</v>
      </c>
      <c r="Q5" s="40">
        <f>6-VLOOKUP($A5,$X:$AE,4,0)</f>
        <v>4.15625</v>
      </c>
      <c r="R5" s="40">
        <f>6-VLOOKUP($A5,$X:$AE,6,0)</f>
        <v>3.5517241379310347</v>
      </c>
      <c r="S5" s="40">
        <f>6-VLOOKUP($A5,$X:$AE,7,0)</f>
        <v>4</v>
      </c>
      <c r="T5" s="40">
        <f>6-VLOOKUP($A5,$X:$AE,3,0)</f>
        <v>2.7272727272727271</v>
      </c>
      <c r="U5" s="40">
        <f>6-VLOOKUP($A5,$X:$AE,8,0)</f>
        <v>3.3973509933774833</v>
      </c>
      <c r="V5" s="40">
        <f>VLOOKUP($A5,$AH:$AK,4,0)/7.5</f>
        <v>2.8</v>
      </c>
      <c r="W5" s="22">
        <f t="shared" si="1"/>
        <v>2.0775079715477069</v>
      </c>
      <c r="X5" s="23" t="str">
        <f>VLOOKUP(Y5,Munka1!A:B,2,0)</f>
        <v>Balpart I gépház</v>
      </c>
      <c r="Y5" s="23" t="s">
        <v>357</v>
      </c>
      <c r="Z5" s="24">
        <v>3</v>
      </c>
      <c r="AA5" s="24">
        <v>3.0943396226415096</v>
      </c>
      <c r="AB5" s="24">
        <v>2.5</v>
      </c>
      <c r="AC5" s="24">
        <v>2.9117647058823528</v>
      </c>
      <c r="AD5" s="24">
        <v>2.85</v>
      </c>
      <c r="AE5" s="24">
        <v>2.8076923076923075</v>
      </c>
      <c r="AH5" s="23" t="str">
        <f>VLOOKUP(AI5,Munka1!A:B,2,0)</f>
        <v>Balpart I gépház</v>
      </c>
      <c r="AI5" s="23" t="s">
        <v>357</v>
      </c>
      <c r="AJ5" s="25">
        <v>5277464</v>
      </c>
      <c r="AK5" s="25">
        <v>35</v>
      </c>
    </row>
    <row r="6" spans="1:37" s="22" customFormat="1" ht="15" x14ac:dyDescent="0.25">
      <c r="A6" s="6" t="s">
        <v>44</v>
      </c>
      <c r="B6" s="7" t="s">
        <v>199</v>
      </c>
      <c r="C6" s="7" t="s">
        <v>132</v>
      </c>
      <c r="D6" s="7" t="s">
        <v>137</v>
      </c>
      <c r="E6" s="7">
        <v>2007</v>
      </c>
      <c r="F6" s="7"/>
      <c r="G6" s="7">
        <v>1</v>
      </c>
      <c r="H6" s="20">
        <f t="shared" ca="1" si="2"/>
        <v>12.449315068493151</v>
      </c>
      <c r="I6" s="7">
        <v>1700</v>
      </c>
      <c r="J6" s="33">
        <v>11908.493150684932</v>
      </c>
      <c r="K6" s="33">
        <v>1150</v>
      </c>
      <c r="L6" s="21">
        <f t="shared" si="0"/>
        <v>0.67647058823529416</v>
      </c>
      <c r="M6" s="7">
        <v>0</v>
      </c>
      <c r="N6" s="7">
        <v>0</v>
      </c>
      <c r="O6" s="7">
        <v>2</v>
      </c>
      <c r="P6" s="40">
        <f>6-VLOOKUP($A6,$X:$AE,5,0)</f>
        <v>2.3125</v>
      </c>
      <c r="Q6" s="40">
        <f>6-VLOOKUP($A6,$X:$AE,4,0)</f>
        <v>3</v>
      </c>
      <c r="R6" s="40">
        <f>6-VLOOKUP($A6,$X:$AE,6,0)</f>
        <v>3.2</v>
      </c>
      <c r="S6" s="40">
        <f>6-VLOOKUP($A6,$X:$AE,7,0)</f>
        <v>6</v>
      </c>
      <c r="T6" s="40">
        <f>6-VLOOKUP($A6,$X:$AE,3,0)</f>
        <v>6</v>
      </c>
      <c r="U6" s="40">
        <f>6-VLOOKUP($A6,$X:$AE,8,0)</f>
        <v>2.6153846153846154</v>
      </c>
      <c r="V6" s="40">
        <f>VLOOKUP($A6,$AH:$AK,4,0)/7.5</f>
        <v>1.0666666666666667</v>
      </c>
      <c r="W6" s="22">
        <f t="shared" si="1"/>
        <v>3.4413273001508298</v>
      </c>
      <c r="X6" s="23" t="str">
        <f>VLOOKUP(Y6,Munka1!A:B,2,0)</f>
        <v>Balparti II. kútgépház</v>
      </c>
      <c r="Y6" s="23" t="s">
        <v>359</v>
      </c>
      <c r="Z6" s="24">
        <v>2.5</v>
      </c>
      <c r="AA6" s="24">
        <v>3.3333333333333335</v>
      </c>
      <c r="AB6" s="24">
        <v>2.96</v>
      </c>
      <c r="AC6" s="24">
        <v>2.8571428571428572</v>
      </c>
      <c r="AD6" s="24">
        <v>3</v>
      </c>
      <c r="AE6" s="24">
        <v>3</v>
      </c>
      <c r="AH6" s="23" t="str">
        <f>VLOOKUP(AI6,Munka1!A:B,2,0)</f>
        <v>Balparti II. kútgépház</v>
      </c>
      <c r="AI6" s="23" t="s">
        <v>359</v>
      </c>
      <c r="AJ6" s="25">
        <v>9013751</v>
      </c>
      <c r="AK6" s="25">
        <v>14</v>
      </c>
    </row>
    <row r="7" spans="1:37" s="22" customFormat="1" ht="15" x14ac:dyDescent="0.25">
      <c r="A7" s="6" t="s">
        <v>73</v>
      </c>
      <c r="B7" s="7" t="s">
        <v>200</v>
      </c>
      <c r="C7" s="7" t="s">
        <v>132</v>
      </c>
      <c r="D7" s="7" t="s">
        <v>136</v>
      </c>
      <c r="E7" s="7">
        <v>1896</v>
      </c>
      <c r="F7" s="7">
        <v>2008</v>
      </c>
      <c r="G7" s="7">
        <v>1</v>
      </c>
      <c r="H7" s="20">
        <f t="shared" ca="1" si="2"/>
        <v>11.449315068493151</v>
      </c>
      <c r="I7" s="7">
        <v>5400</v>
      </c>
      <c r="J7" s="33">
        <v>36110.915616438353</v>
      </c>
      <c r="K7" s="33">
        <v>5000</v>
      </c>
      <c r="L7" s="21">
        <f t="shared" si="0"/>
        <v>0.92592592592592593</v>
      </c>
      <c r="M7" s="7">
        <v>1</v>
      </c>
      <c r="N7" s="7">
        <v>1</v>
      </c>
      <c r="O7" s="7">
        <v>1</v>
      </c>
      <c r="P7" s="40">
        <f>6-VLOOKUP($A7,$X:$AE,5,0)</f>
        <v>3.0333333333333332</v>
      </c>
      <c r="Q7" s="40">
        <f>6-VLOOKUP($A7,$X:$AE,4,0)</f>
        <v>3.7666666666666666</v>
      </c>
      <c r="R7" s="40">
        <f>6-VLOOKUP($A7,$X:$AE,6,0)</f>
        <v>3.8051948051948052</v>
      </c>
      <c r="S7" s="40">
        <f>6-VLOOKUP($A7,$X:$AE,7,0)</f>
        <v>4.0666666666666664</v>
      </c>
      <c r="T7" s="40">
        <f>6-VLOOKUP($A7,$X:$AE,3,0)</f>
        <v>3.8333333333333335</v>
      </c>
      <c r="U7" s="40">
        <f>6-VLOOKUP($A7,$X:$AE,8,0)</f>
        <v>3.6597633136094676</v>
      </c>
      <c r="V7" s="40">
        <f>VLOOKUP($A7,$AH:$AK,4,0)/7.5</f>
        <v>5.0666666666666664</v>
      </c>
      <c r="W7" s="22">
        <f t="shared" si="1"/>
        <v>6.2875301336839788</v>
      </c>
      <c r="X7" s="23" t="str">
        <f>VLOOKUP(Y7,Munka1!A:B,2,0)</f>
        <v>Baross G. gépház</v>
      </c>
      <c r="Y7" s="23" t="s">
        <v>255</v>
      </c>
      <c r="Z7" s="24">
        <v>3</v>
      </c>
      <c r="AA7" s="24">
        <v>4.583333333333333</v>
      </c>
      <c r="AB7" s="24">
        <v>2.2142857142857144</v>
      </c>
      <c r="AC7" s="24">
        <v>2.75</v>
      </c>
      <c r="AD7" s="24">
        <v>2</v>
      </c>
      <c r="AE7" s="24">
        <v>3.1351351351351351</v>
      </c>
      <c r="AH7" s="23" t="str">
        <f>VLOOKUP(AI7,Munka1!A:B,2,0)</f>
        <v>Baross G. gépház</v>
      </c>
      <c r="AI7" s="23" t="s">
        <v>255</v>
      </c>
      <c r="AJ7" s="25">
        <v>2474041</v>
      </c>
      <c r="AK7" s="25">
        <v>7</v>
      </c>
    </row>
    <row r="8" spans="1:37" s="22" customFormat="1" ht="15" x14ac:dyDescent="0.25">
      <c r="A8" s="6" t="s">
        <v>18</v>
      </c>
      <c r="B8" s="7" t="s">
        <v>152</v>
      </c>
      <c r="C8" s="7" t="s">
        <v>132</v>
      </c>
      <c r="D8" s="7" t="s">
        <v>136</v>
      </c>
      <c r="E8" s="7">
        <v>1977</v>
      </c>
      <c r="F8" s="7">
        <v>2016</v>
      </c>
      <c r="G8" s="7">
        <v>1</v>
      </c>
      <c r="H8" s="20">
        <f t="shared" ca="1" si="2"/>
        <v>3.4438356164383563</v>
      </c>
      <c r="I8" s="7">
        <v>10800</v>
      </c>
      <c r="J8" s="33">
        <v>62780.717808219175</v>
      </c>
      <c r="K8" s="7">
        <v>5000</v>
      </c>
      <c r="L8" s="21">
        <f t="shared" si="0"/>
        <v>0.46296296296296297</v>
      </c>
      <c r="M8" s="7">
        <v>1</v>
      </c>
      <c r="N8" s="7">
        <v>0</v>
      </c>
      <c r="O8" s="7">
        <v>1</v>
      </c>
      <c r="P8" s="40">
        <f>6-VLOOKUP($A8,$X:$AE,5,0)</f>
        <v>3.7454545454545456</v>
      </c>
      <c r="Q8" s="40">
        <f>6-VLOOKUP($A8,$X:$AE,4,0)</f>
        <v>3.1578947368421053</v>
      </c>
      <c r="R8" s="40">
        <f>6-VLOOKUP($A8,$X:$AE,6,0)</f>
        <v>3.8085106382978724</v>
      </c>
      <c r="S8" s="40">
        <f>6-VLOOKUP($A8,$X:$AE,7,0)</f>
        <v>4</v>
      </c>
      <c r="T8" s="40">
        <f>6-VLOOKUP($A8,$X:$AE,3,0)</f>
        <v>3.625</v>
      </c>
      <c r="U8" s="40">
        <f>6-VLOOKUP($A8,$X:$AE,8,0)</f>
        <v>3.5795454545454546</v>
      </c>
      <c r="V8" s="40">
        <f>VLOOKUP($A8,$AH:$AK,4,0)/7.5</f>
        <v>7.2</v>
      </c>
      <c r="W8" s="22">
        <f t="shared" si="1"/>
        <v>9.4696969696969706</v>
      </c>
      <c r="X8" s="23" t="str">
        <f>VLOOKUP(Y8,Munka1!A:B,2,0)</f>
        <v>Békásmegyer, Alap gépház</v>
      </c>
      <c r="Y8" s="23" t="s">
        <v>256</v>
      </c>
      <c r="Z8" s="24">
        <v>2.375</v>
      </c>
      <c r="AA8" s="24">
        <v>2.8421052631578947</v>
      </c>
      <c r="AB8" s="24">
        <v>2.2545454545454544</v>
      </c>
      <c r="AC8" s="24">
        <v>2.1914893617021276</v>
      </c>
      <c r="AD8" s="24">
        <v>2</v>
      </c>
      <c r="AE8" s="24">
        <v>2.4204545454545454</v>
      </c>
      <c r="AH8" s="23" t="str">
        <f>VLOOKUP(AI8,Munka1!A:B,2,0)</f>
        <v>Békásmegyer, Alap gépház</v>
      </c>
      <c r="AI8" s="23" t="s">
        <v>256</v>
      </c>
      <c r="AJ8" s="25">
        <v>11641612</v>
      </c>
      <c r="AK8" s="25">
        <v>54</v>
      </c>
    </row>
    <row r="9" spans="1:37" s="22" customFormat="1" ht="15" x14ac:dyDescent="0.25">
      <c r="A9" s="6" t="s">
        <v>80</v>
      </c>
      <c r="B9" s="7" t="s">
        <v>212</v>
      </c>
      <c r="C9" s="7" t="s">
        <v>132</v>
      </c>
      <c r="D9" s="7" t="s">
        <v>134</v>
      </c>
      <c r="E9" s="7">
        <v>1910</v>
      </c>
      <c r="F9" s="7">
        <v>2004</v>
      </c>
      <c r="G9" s="7">
        <v>1</v>
      </c>
      <c r="H9" s="20">
        <f t="shared" ca="1" si="2"/>
        <v>15.452054794520548</v>
      </c>
      <c r="I9" s="7">
        <v>6200</v>
      </c>
      <c r="J9" s="33">
        <v>16954.532876712325</v>
      </c>
      <c r="K9" s="33">
        <v>1500</v>
      </c>
      <c r="L9" s="21">
        <f t="shared" si="0"/>
        <v>0.24193548387096775</v>
      </c>
      <c r="M9" s="7">
        <v>1</v>
      </c>
      <c r="N9" s="7">
        <v>0</v>
      </c>
      <c r="O9" s="7">
        <v>2</v>
      </c>
      <c r="P9" s="40">
        <f>6-VLOOKUP($A9,$X:$AE,5,0)</f>
        <v>3.4673913043478262</v>
      </c>
      <c r="Q9" s="40">
        <f>6-VLOOKUP($A9,$X:$AE,4,0)</f>
        <v>3.8787878787878789</v>
      </c>
      <c r="R9" s="40">
        <f>6-VLOOKUP($A9,$X:$AE,6,0)</f>
        <v>3.4750000000000001</v>
      </c>
      <c r="S9" s="40">
        <f>6-VLOOKUP($A9,$X:$AE,7,0)</f>
        <v>3.75</v>
      </c>
      <c r="T9" s="40">
        <f>6-VLOOKUP($A9,$X:$AE,3,0)</f>
        <v>2.8333333333333335</v>
      </c>
      <c r="U9" s="40">
        <f>6-VLOOKUP($A9,$X:$AE,8,0)</f>
        <v>3.5454545454545454</v>
      </c>
      <c r="V9" s="40">
        <f>VLOOKUP($A9,$AH:$AK,4,0)/7.5</f>
        <v>3.8666666666666667</v>
      </c>
      <c r="W9" s="22">
        <f t="shared" si="1"/>
        <v>1.3607038123167157</v>
      </c>
      <c r="X9" s="23" t="str">
        <f>VLOOKUP(Y9,Munka1!A:B,2,0)</f>
        <v>Békásmegyer, Róka gépház</v>
      </c>
      <c r="Y9" s="23" t="s">
        <v>257</v>
      </c>
      <c r="Z9" s="24">
        <v>3</v>
      </c>
      <c r="AA9" s="24">
        <v>2.6190476190476191</v>
      </c>
      <c r="AB9" s="24">
        <v>2.1951219512195124</v>
      </c>
      <c r="AC9" s="24">
        <v>2.2857142857142856</v>
      </c>
      <c r="AD9" s="24"/>
      <c r="AE9" s="24">
        <v>2.352112676056338</v>
      </c>
      <c r="AH9" s="23" t="str">
        <f>VLOOKUP(AI9,Munka1!A:B,2,0)</f>
        <v>Békásmegyer, Róka gépház</v>
      </c>
      <c r="AI9" s="23" t="s">
        <v>257</v>
      </c>
      <c r="AJ9" s="25">
        <v>2843858</v>
      </c>
      <c r="AK9" s="25">
        <v>14</v>
      </c>
    </row>
    <row r="10" spans="1:37" s="22" customFormat="1" ht="15" x14ac:dyDescent="0.25">
      <c r="A10" s="6" t="s">
        <v>52</v>
      </c>
      <c r="B10" s="7" t="s">
        <v>229</v>
      </c>
      <c r="C10" s="7" t="s">
        <v>132</v>
      </c>
      <c r="D10" s="7" t="s">
        <v>134</v>
      </c>
      <c r="E10" s="7">
        <v>1930</v>
      </c>
      <c r="F10" s="7">
        <v>1980</v>
      </c>
      <c r="G10" s="7">
        <v>1</v>
      </c>
      <c r="H10" s="20">
        <f t="shared" ca="1" si="2"/>
        <v>39.468493150684928</v>
      </c>
      <c r="I10" s="7">
        <v>1224</v>
      </c>
      <c r="J10" s="33">
        <v>426.22212898630136</v>
      </c>
      <c r="K10" s="33">
        <v>1200</v>
      </c>
      <c r="L10" s="21">
        <f t="shared" si="0"/>
        <v>0.98039215686274506</v>
      </c>
      <c r="M10" s="7">
        <v>1</v>
      </c>
      <c r="N10" s="7">
        <v>0</v>
      </c>
      <c r="O10" s="7">
        <v>2</v>
      </c>
      <c r="P10" s="40">
        <f>6-VLOOKUP($A10,$X:$AE,5,0)</f>
        <v>3</v>
      </c>
      <c r="Q10" s="40">
        <f>6-VLOOKUP($A10,$X:$AE,4,0)</f>
        <v>3.0714285714285716</v>
      </c>
      <c r="R10" s="40">
        <f>6-VLOOKUP($A10,$X:$AE,6,0)</f>
        <v>3.375</v>
      </c>
      <c r="S10" s="40">
        <f>6-VLOOKUP($A10,$X:$AE,7,0)</f>
        <v>6</v>
      </c>
      <c r="T10" s="40">
        <f>6-VLOOKUP($A10,$X:$AE,3,0)</f>
        <v>3</v>
      </c>
      <c r="U10" s="40">
        <f>6-VLOOKUP($A10,$X:$AE,8,0)</f>
        <v>3.1081081081081079</v>
      </c>
      <c r="V10" s="40">
        <f>VLOOKUP($A10,$AH:$AK,4,0)/7.5</f>
        <v>0.66666666666666663</v>
      </c>
      <c r="W10" s="22">
        <f t="shared" si="1"/>
        <v>1.2365306482953542</v>
      </c>
      <c r="X10" s="23" t="str">
        <f>VLOOKUP(Y10,Munka1!A:B,2,0)</f>
        <v>Biatorbágy Baross</v>
      </c>
      <c r="Y10" s="23" t="s">
        <v>258</v>
      </c>
      <c r="Z10" s="24">
        <v>3.8</v>
      </c>
      <c r="AA10" s="24">
        <v>3.3333333333333335</v>
      </c>
      <c r="AB10" s="24">
        <v>2.2000000000000002</v>
      </c>
      <c r="AC10" s="24">
        <v>2.75</v>
      </c>
      <c r="AD10" s="24">
        <v>1</v>
      </c>
      <c r="AE10" s="24">
        <v>2.90625</v>
      </c>
      <c r="AH10" s="23" t="str">
        <f>VLOOKUP(AI10,Munka1!A:B,2,0)</f>
        <v>Biatorbágy Baross</v>
      </c>
      <c r="AI10" s="23" t="s">
        <v>258</v>
      </c>
      <c r="AJ10" s="25">
        <v>0</v>
      </c>
      <c r="AK10" s="25">
        <v>0</v>
      </c>
    </row>
    <row r="11" spans="1:37" s="22" customFormat="1" ht="15" x14ac:dyDescent="0.25">
      <c r="A11" s="6" t="s">
        <v>88</v>
      </c>
      <c r="B11" s="7" t="s">
        <v>222</v>
      </c>
      <c r="C11" s="7" t="s">
        <v>132</v>
      </c>
      <c r="D11" s="7" t="s">
        <v>134</v>
      </c>
      <c r="E11" s="7">
        <v>1950</v>
      </c>
      <c r="F11" s="7">
        <v>2005</v>
      </c>
      <c r="G11" s="7">
        <v>1</v>
      </c>
      <c r="H11" s="20">
        <f t="shared" ca="1" si="2"/>
        <v>14.449315068493151</v>
      </c>
      <c r="I11" s="7">
        <v>1667</v>
      </c>
      <c r="J11" s="33">
        <v>9155.4578082191783</v>
      </c>
      <c r="K11" s="33">
        <v>750</v>
      </c>
      <c r="L11" s="21">
        <f t="shared" si="0"/>
        <v>0.44991001799640074</v>
      </c>
      <c r="M11" s="7">
        <v>1</v>
      </c>
      <c r="N11" s="7">
        <v>0</v>
      </c>
      <c r="O11" s="7">
        <v>2</v>
      </c>
      <c r="P11" s="40">
        <f>6-VLOOKUP($A11,$X:$AE,5,0)</f>
        <v>3.28125</v>
      </c>
      <c r="Q11" s="40">
        <f>6-VLOOKUP($A11,$X:$AE,4,0)</f>
        <v>3.7142857142857144</v>
      </c>
      <c r="R11" s="40">
        <f>6-VLOOKUP($A11,$X:$AE,6,0)</f>
        <v>3.75</v>
      </c>
      <c r="S11" s="40">
        <f>6-VLOOKUP($A11,$X:$AE,7,0)</f>
        <v>3</v>
      </c>
      <c r="T11" s="40">
        <f>6-VLOOKUP($A11,$X:$AE,3,0)</f>
        <v>2.2857142857142856</v>
      </c>
      <c r="U11" s="40">
        <f>6-VLOOKUP($A11,$X:$AE,8,0)</f>
        <v>3.4</v>
      </c>
      <c r="V11" s="40">
        <f>VLOOKUP($A11,$AH:$AK,4,0)/7.5</f>
        <v>1.4666666666666666</v>
      </c>
      <c r="W11" s="22">
        <f t="shared" si="1"/>
        <v>1.0557888422315538</v>
      </c>
      <c r="X11" s="23" t="str">
        <f>VLOOKUP(Y11,Munka1!A:B,2,0)</f>
        <v>Budafoki gépház</v>
      </c>
      <c r="Y11" s="23" t="s">
        <v>20</v>
      </c>
      <c r="Z11" s="24">
        <v>1.3333333333333333</v>
      </c>
      <c r="AA11" s="24">
        <v>1.84375</v>
      </c>
      <c r="AB11" s="24">
        <v>2.16</v>
      </c>
      <c r="AC11" s="24">
        <v>2</v>
      </c>
      <c r="AD11" s="24">
        <v>1.6666666666666667</v>
      </c>
      <c r="AE11" s="24">
        <v>1.925</v>
      </c>
      <c r="AH11" s="23" t="str">
        <f>VLOOKUP(AI11,Munka1!A:B,2,0)</f>
        <v>Budafoki gépház</v>
      </c>
      <c r="AI11" s="23" t="s">
        <v>20</v>
      </c>
      <c r="AJ11" s="25">
        <v>641780</v>
      </c>
      <c r="AK11" s="25">
        <v>8</v>
      </c>
    </row>
    <row r="12" spans="1:37" s="22" customFormat="1" ht="15" x14ac:dyDescent="0.25">
      <c r="A12" s="6" t="s">
        <v>49</v>
      </c>
      <c r="B12" s="7" t="s">
        <v>227</v>
      </c>
      <c r="C12" s="7" t="s">
        <v>132</v>
      </c>
      <c r="D12" s="7" t="s">
        <v>134</v>
      </c>
      <c r="E12" s="7">
        <v>1988</v>
      </c>
      <c r="F12" s="7">
        <v>2017</v>
      </c>
      <c r="G12" s="7">
        <v>1</v>
      </c>
      <c r="H12" s="20">
        <f t="shared" ca="1" si="2"/>
        <v>2.441095890410959</v>
      </c>
      <c r="I12" s="7">
        <v>2280</v>
      </c>
      <c r="J12" s="33">
        <v>7981.086575342465</v>
      </c>
      <c r="K12" s="33">
        <v>1200</v>
      </c>
      <c r="L12" s="21">
        <f t="shared" si="0"/>
        <v>0.52631578947368418</v>
      </c>
      <c r="M12" s="7">
        <v>0</v>
      </c>
      <c r="N12" s="7">
        <v>0</v>
      </c>
      <c r="O12" s="7">
        <v>2</v>
      </c>
      <c r="P12" s="40">
        <f>6-VLOOKUP($A12,$X:$AE,5,0)</f>
        <v>3.4571428571428573</v>
      </c>
      <c r="Q12" s="40">
        <f>6-VLOOKUP($A12,$X:$AE,4,0)</f>
        <v>3.3611111111111112</v>
      </c>
      <c r="R12" s="40">
        <f>6-VLOOKUP($A12,$X:$AE,6,0)</f>
        <v>3.7083333333333335</v>
      </c>
      <c r="S12" s="40">
        <f>6-VLOOKUP($A12,$X:$AE,7,0)</f>
        <v>3</v>
      </c>
      <c r="T12" s="40">
        <f>6-VLOOKUP($A12,$X:$AE,3,0)</f>
        <v>3</v>
      </c>
      <c r="U12" s="40">
        <f>6-VLOOKUP($A12,$X:$AE,8,0)</f>
        <v>3.4423076923076925</v>
      </c>
      <c r="V12" s="40">
        <f>VLOOKUP($A12,$AH:$AK,4,0)/7.5</f>
        <v>1.0666666666666667</v>
      </c>
      <c r="W12" s="22">
        <f t="shared" si="1"/>
        <v>1.7489878542510118</v>
      </c>
      <c r="X12" s="23" t="str">
        <f>VLOOKUP(Y12,Munka1!A:B,2,0)</f>
        <v>Budakeszi u. gépház</v>
      </c>
      <c r="Y12" s="23" t="s">
        <v>260</v>
      </c>
      <c r="Z12" s="24">
        <v>2</v>
      </c>
      <c r="AA12" s="24">
        <v>2</v>
      </c>
      <c r="AB12" s="24">
        <v>2</v>
      </c>
      <c r="AC12" s="24">
        <v>2</v>
      </c>
      <c r="AD12" s="24">
        <v>2</v>
      </c>
      <c r="AE12" s="24">
        <v>2</v>
      </c>
      <c r="AH12" s="23" t="str">
        <f>VLOOKUP(AI12,Munka1!A:B,2,0)</f>
        <v>Budakeszi u. gépház</v>
      </c>
      <c r="AI12" s="23" t="s">
        <v>260</v>
      </c>
      <c r="AJ12" s="25">
        <v>3721553</v>
      </c>
      <c r="AK12" s="25">
        <v>7</v>
      </c>
    </row>
    <row r="13" spans="1:37" s="22" customFormat="1" ht="15" x14ac:dyDescent="0.25">
      <c r="A13" s="6" t="s">
        <v>19</v>
      </c>
      <c r="B13" s="7" t="s">
        <v>153</v>
      </c>
      <c r="C13" s="7" t="s">
        <v>132</v>
      </c>
      <c r="D13" s="7" t="s">
        <v>136</v>
      </c>
      <c r="E13" s="7">
        <v>1936</v>
      </c>
      <c r="F13" s="7">
        <v>1999</v>
      </c>
      <c r="G13" s="7">
        <v>1</v>
      </c>
      <c r="H13" s="20">
        <f t="shared" ca="1" si="2"/>
        <v>20.454794520547946</v>
      </c>
      <c r="I13" s="7">
        <v>1482</v>
      </c>
      <c r="J13" s="33">
        <v>4653.4271232876717</v>
      </c>
      <c r="K13" s="7">
        <v>600</v>
      </c>
      <c r="L13" s="21">
        <f t="shared" si="0"/>
        <v>0.40485829959514169</v>
      </c>
      <c r="M13" s="7">
        <v>1</v>
      </c>
      <c r="N13" s="7">
        <v>0</v>
      </c>
      <c r="O13" s="7">
        <v>2</v>
      </c>
      <c r="P13" s="40">
        <f>6-VLOOKUP($A13,$X:$AE,5,0)</f>
        <v>3.8048780487804876</v>
      </c>
      <c r="Q13" s="40">
        <f>6-VLOOKUP($A13,$X:$AE,4,0)</f>
        <v>3.3809523809523809</v>
      </c>
      <c r="R13" s="40">
        <f>6-VLOOKUP($A13,$X:$AE,6,0)</f>
        <v>3.7142857142857144</v>
      </c>
      <c r="S13" s="40">
        <f>6-VLOOKUP($A13,$X:$AE,7,0)</f>
        <v>6</v>
      </c>
      <c r="T13" s="40">
        <f>6-VLOOKUP($A13,$X:$AE,3,0)</f>
        <v>3</v>
      </c>
      <c r="U13" s="40">
        <f>6-VLOOKUP($A13,$X:$AE,8,0)</f>
        <v>3.647887323943662</v>
      </c>
      <c r="V13" s="40">
        <f>VLOOKUP($A13,$AH:$AK,4,0)/7.5</f>
        <v>1.8666666666666667</v>
      </c>
      <c r="W13" s="22">
        <f t="shared" si="1"/>
        <v>1.0218395392598507</v>
      </c>
      <c r="X13" s="23" t="str">
        <f>VLOOKUP(Y13,Munka1!A:B,2,0)</f>
        <v>Budaörs, Odvashegyi gépház</v>
      </c>
      <c r="Y13" s="23" t="s">
        <v>261</v>
      </c>
      <c r="Z13" s="24">
        <v>2.1428571428571428</v>
      </c>
      <c r="AA13" s="24">
        <v>2</v>
      </c>
      <c r="AB13" s="24">
        <v>2.1111111111111112</v>
      </c>
      <c r="AC13" s="24">
        <v>2</v>
      </c>
      <c r="AD13" s="24">
        <v>2</v>
      </c>
      <c r="AE13" s="24">
        <v>2.04</v>
      </c>
      <c r="AH13" s="23" t="str">
        <f>VLOOKUP(AI13,Munka1!A:B,2,0)</f>
        <v>Budaörs, Odvashegyi gépház</v>
      </c>
      <c r="AI13" s="23" t="s">
        <v>261</v>
      </c>
      <c r="AJ13" s="25">
        <v>490370</v>
      </c>
      <c r="AK13" s="25">
        <v>6</v>
      </c>
    </row>
    <row r="14" spans="1:37" s="22" customFormat="1" ht="15" x14ac:dyDescent="0.25">
      <c r="A14" s="6" t="s">
        <v>100</v>
      </c>
      <c r="B14" s="7" t="s">
        <v>175</v>
      </c>
      <c r="C14" s="7" t="s">
        <v>132</v>
      </c>
      <c r="D14" s="7" t="s">
        <v>135</v>
      </c>
      <c r="E14" s="7">
        <v>1952</v>
      </c>
      <c r="F14" s="7">
        <v>1993</v>
      </c>
      <c r="G14" s="7">
        <v>1</v>
      </c>
      <c r="H14" s="20">
        <f t="shared" ca="1" si="2"/>
        <v>26.457534246575342</v>
      </c>
      <c r="I14" s="7">
        <v>1160</v>
      </c>
      <c r="J14" s="33">
        <v>6206.6542931506847</v>
      </c>
      <c r="K14" s="33">
        <v>500</v>
      </c>
      <c r="L14" s="21">
        <f t="shared" si="0"/>
        <v>0.43103448275862066</v>
      </c>
      <c r="M14" s="7"/>
      <c r="N14" s="7">
        <v>0</v>
      </c>
      <c r="O14" s="7">
        <v>1</v>
      </c>
      <c r="P14" s="40">
        <f>6-VLOOKUP($A14,$X:$AE,5,0)</f>
        <v>3.2222222222222223</v>
      </c>
      <c r="Q14" s="40">
        <f>6-VLOOKUP($A14,$X:$AE,4,0)</f>
        <v>2.7777777777777777</v>
      </c>
      <c r="R14" s="40">
        <f>6-VLOOKUP($A14,$X:$AE,6,0)</f>
        <v>3.8181818181818183</v>
      </c>
      <c r="S14" s="40">
        <f>6-VLOOKUP($A14,$X:$AE,7,0)</f>
        <v>3.4</v>
      </c>
      <c r="T14" s="40">
        <f>6-VLOOKUP($A14,$X:$AE,3,0)</f>
        <v>3</v>
      </c>
      <c r="U14" s="40">
        <f>6-VLOOKUP($A14,$X:$AE,8,0)</f>
        <v>3.3055555555555554</v>
      </c>
      <c r="V14" s="40">
        <f>VLOOKUP($A14,$AH:$AK,4,0)/7.5</f>
        <v>1.2</v>
      </c>
      <c r="W14" s="22">
        <f t="shared" si="1"/>
        <v>2.6293103448275863</v>
      </c>
      <c r="X14" s="23" t="str">
        <f>VLOOKUP(Y14,Munka1!A:B,2,0)</f>
        <v>Budaörs, Beregszászi gépház</v>
      </c>
      <c r="Y14" s="23" t="s">
        <v>262</v>
      </c>
      <c r="Z14" s="24">
        <v>2</v>
      </c>
      <c r="AA14" s="24">
        <v>2</v>
      </c>
      <c r="AB14" s="24">
        <v>2.4444444444444446</v>
      </c>
      <c r="AC14" s="24">
        <v>2</v>
      </c>
      <c r="AD14" s="24">
        <v>2</v>
      </c>
      <c r="AE14" s="24">
        <v>2.1538461538461537</v>
      </c>
      <c r="AH14" s="23" t="str">
        <f>VLOOKUP(AI14,Munka1!A:B,2,0)</f>
        <v>Budaörs, Beregszászi gépház</v>
      </c>
      <c r="AI14" s="23" t="s">
        <v>262</v>
      </c>
      <c r="AJ14" s="25">
        <v>762508</v>
      </c>
      <c r="AK14" s="25">
        <v>7</v>
      </c>
    </row>
    <row r="15" spans="1:37" s="22" customFormat="1" ht="15" x14ac:dyDescent="0.25">
      <c r="A15" s="6" t="s">
        <v>32</v>
      </c>
      <c r="B15" s="7" t="s">
        <v>148</v>
      </c>
      <c r="C15" s="7" t="s">
        <v>132</v>
      </c>
      <c r="D15" s="7" t="s">
        <v>135</v>
      </c>
      <c r="E15" s="7">
        <v>1881</v>
      </c>
      <c r="F15" s="7">
        <v>2000</v>
      </c>
      <c r="G15" s="7">
        <v>1</v>
      </c>
      <c r="H15" s="20">
        <f t="shared" ca="1" si="2"/>
        <v>19.454794520547946</v>
      </c>
      <c r="I15" s="7">
        <v>1200</v>
      </c>
      <c r="J15" s="33">
        <v>6261.0652054794527</v>
      </c>
      <c r="K15" s="7">
        <v>600</v>
      </c>
      <c r="L15" s="21">
        <f t="shared" si="0"/>
        <v>0.5</v>
      </c>
      <c r="M15" s="7">
        <v>1</v>
      </c>
      <c r="N15" s="7">
        <v>0</v>
      </c>
      <c r="O15" s="7">
        <v>2</v>
      </c>
      <c r="P15" s="40">
        <f>6-VLOOKUP($A15,$X:$AE,5,0)</f>
        <v>3.4285714285714284</v>
      </c>
      <c r="Q15" s="40">
        <f>6-VLOOKUP($A15,$X:$AE,4,0)</f>
        <v>4</v>
      </c>
      <c r="R15" s="40">
        <f>6-VLOOKUP($A15,$X:$AE,6,0)</f>
        <v>4</v>
      </c>
      <c r="S15" s="40">
        <f>6-VLOOKUP($A15,$X:$AE,7,0)</f>
        <v>3</v>
      </c>
      <c r="T15" s="40">
        <f>6-VLOOKUP($A15,$X:$AE,3,0)</f>
        <v>3.75</v>
      </c>
      <c r="U15" s="40">
        <f>6-VLOOKUP($A15,$X:$AE,8,0)</f>
        <v>3.8205128205128207</v>
      </c>
      <c r="V15" s="40">
        <f>VLOOKUP($A15,$AH:$AK,4,0)/7.5</f>
        <v>1.4666666666666666</v>
      </c>
      <c r="W15" s="22">
        <f t="shared" si="1"/>
        <v>0.86495726495726477</v>
      </c>
      <c r="X15" s="23" t="str">
        <f>VLOOKUP(Y15,Munka1!A:B,2,0)</f>
        <v>Budaörs, Széchenyi Alsó gépház</v>
      </c>
      <c r="Y15" s="23" t="s">
        <v>263</v>
      </c>
      <c r="Z15" s="24">
        <v>2.1666666666666665</v>
      </c>
      <c r="AA15" s="24">
        <v>2.1666666666666665</v>
      </c>
      <c r="AB15" s="24">
        <v>2.0416666666666665</v>
      </c>
      <c r="AC15" s="24">
        <v>2</v>
      </c>
      <c r="AD15" s="24">
        <v>2</v>
      </c>
      <c r="AE15" s="24">
        <v>2.0769230769230771</v>
      </c>
      <c r="AH15" s="23" t="str">
        <f>VLOOKUP(AI15,Munka1!A:B,2,0)</f>
        <v>Budaörs, Széchenyi Alsó gépház</v>
      </c>
      <c r="AI15" s="23" t="s">
        <v>263</v>
      </c>
      <c r="AJ15" s="25">
        <v>18856</v>
      </c>
      <c r="AK15" s="25">
        <v>1</v>
      </c>
    </row>
    <row r="16" spans="1:37" s="22" customFormat="1" ht="15" x14ac:dyDescent="0.25">
      <c r="A16" s="6" t="s">
        <v>42</v>
      </c>
      <c r="B16" s="7" t="s">
        <v>220</v>
      </c>
      <c r="C16" s="7" t="s">
        <v>132</v>
      </c>
      <c r="D16" s="7" t="s">
        <v>134</v>
      </c>
      <c r="E16" s="7">
        <v>1999</v>
      </c>
      <c r="F16" s="7">
        <v>1999</v>
      </c>
      <c r="G16" s="7">
        <v>1</v>
      </c>
      <c r="H16" s="20">
        <f t="shared" ca="1" si="2"/>
        <v>20.454794520547946</v>
      </c>
      <c r="I16" s="7">
        <v>48</v>
      </c>
      <c r="J16" s="33">
        <v>183.60421095890413</v>
      </c>
      <c r="K16" s="33">
        <v>20</v>
      </c>
      <c r="L16" s="21">
        <f t="shared" si="0"/>
        <v>0.41666666666666669</v>
      </c>
      <c r="M16" s="7">
        <v>0</v>
      </c>
      <c r="N16" s="7">
        <v>0</v>
      </c>
      <c r="O16" s="7">
        <v>2</v>
      </c>
      <c r="P16" s="40">
        <f>6-VLOOKUP($A16,$X:$AE,5,0)</f>
        <v>3.5</v>
      </c>
      <c r="Q16" s="40">
        <f>6-VLOOKUP($A16,$X:$AE,4,0)</f>
        <v>3.3571428571428572</v>
      </c>
      <c r="R16" s="40">
        <f>6-VLOOKUP($A16,$X:$AE,6,0)</f>
        <v>3.5333333333333332</v>
      </c>
      <c r="S16" s="40">
        <f>6-VLOOKUP($A16,$X:$AE,7,0)</f>
        <v>3</v>
      </c>
      <c r="T16" s="40">
        <f>6-VLOOKUP($A16,$X:$AE,3,0)</f>
        <v>2.75</v>
      </c>
      <c r="U16" s="40">
        <f>6-VLOOKUP($A16,$X:$AE,8,0)</f>
        <v>3.3958333333333335</v>
      </c>
      <c r="V16" s="40">
        <f>VLOOKUP($A16,$AH:$AK,4,0)/7.5</f>
        <v>0.93333333333333335</v>
      </c>
      <c r="W16" s="22">
        <f t="shared" si="1"/>
        <v>1.2476851851851851</v>
      </c>
      <c r="X16" s="23" t="str">
        <f>VLOOKUP(Y16,Munka1!A:B,2,0)</f>
        <v>Budaörs, Széchenyi Felső gépház</v>
      </c>
      <c r="Y16" s="23" t="s">
        <v>264</v>
      </c>
      <c r="Z16" s="24">
        <v>2.25</v>
      </c>
      <c r="AA16" s="24">
        <v>2</v>
      </c>
      <c r="AB16" s="24">
        <v>2.2000000000000002</v>
      </c>
      <c r="AC16" s="24">
        <v>2.1</v>
      </c>
      <c r="AD16" s="24"/>
      <c r="AE16" s="24">
        <v>2.1428571428571428</v>
      </c>
      <c r="AH16" s="23" t="str">
        <f>VLOOKUP(AI16,Munka1!A:B,2,0)</f>
        <v>Budaörs, Széchenyi Felső gépház</v>
      </c>
      <c r="AI16" s="23" t="s">
        <v>264</v>
      </c>
      <c r="AJ16" s="25">
        <v>567597</v>
      </c>
      <c r="AK16" s="25">
        <v>1</v>
      </c>
    </row>
    <row r="17" spans="1:37" s="22" customFormat="1" ht="15" x14ac:dyDescent="0.25">
      <c r="A17" s="6" t="s">
        <v>30</v>
      </c>
      <c r="B17" s="7" t="s">
        <v>149</v>
      </c>
      <c r="C17" s="7" t="s">
        <v>132</v>
      </c>
      <c r="D17" s="7" t="s">
        <v>135</v>
      </c>
      <c r="E17" s="7">
        <v>1879</v>
      </c>
      <c r="F17" s="7">
        <v>2000</v>
      </c>
      <c r="G17" s="7">
        <v>1</v>
      </c>
      <c r="H17" s="20">
        <f t="shared" ca="1" si="2"/>
        <v>19.454794520547946</v>
      </c>
      <c r="I17" s="7">
        <v>1050</v>
      </c>
      <c r="J17" s="33">
        <v>5692.3189178082184</v>
      </c>
      <c r="K17" s="7">
        <v>1000</v>
      </c>
      <c r="L17" s="21">
        <f t="shared" si="0"/>
        <v>0.95238095238095233</v>
      </c>
      <c r="M17" s="7">
        <v>1</v>
      </c>
      <c r="N17" s="7">
        <v>0</v>
      </c>
      <c r="O17" s="7">
        <v>1</v>
      </c>
      <c r="P17" s="40">
        <f>6-VLOOKUP($A17,$X:$AE,5,0)</f>
        <v>3.5</v>
      </c>
      <c r="Q17" s="40">
        <f>6-VLOOKUP($A17,$X:$AE,4,0)</f>
        <v>3.9473684210526314</v>
      </c>
      <c r="R17" s="40">
        <f>6-VLOOKUP($A17,$X:$AE,6,0)</f>
        <v>4.3</v>
      </c>
      <c r="S17" s="40">
        <f>6-VLOOKUP($A17,$X:$AE,7,0)</f>
        <v>4</v>
      </c>
      <c r="T17" s="40">
        <f>6-VLOOKUP($A17,$X:$AE,3,0)</f>
        <v>3</v>
      </c>
      <c r="U17" s="40">
        <f>6-VLOOKUP($A17,$X:$AE,8,0)</f>
        <v>3.8666666666666667</v>
      </c>
      <c r="V17" s="40">
        <f>VLOOKUP($A17,$AH:$AK,4,0)/7.5</f>
        <v>1.4666666666666666</v>
      </c>
      <c r="W17" s="22">
        <f t="shared" si="1"/>
        <v>3.1661375661375657</v>
      </c>
      <c r="X17" s="23" t="str">
        <f>VLOOKUP(Y17,Munka1!A:B,2,0)</f>
        <v>Budaörsi úti gépház</v>
      </c>
      <c r="Y17" s="23" t="s">
        <v>28</v>
      </c>
      <c r="Z17" s="24">
        <v>1.875</v>
      </c>
      <c r="AA17" s="24">
        <v>1.9411764705882353</v>
      </c>
      <c r="AB17" s="24">
        <v>2.125</v>
      </c>
      <c r="AC17" s="24">
        <v>2</v>
      </c>
      <c r="AD17" s="24">
        <v>2</v>
      </c>
      <c r="AE17" s="24">
        <v>1.9696969696969697</v>
      </c>
      <c r="AH17" s="23" t="str">
        <f>VLOOKUP(AI17,Munka1!A:B,2,0)</f>
        <v>Budaörsi úti gépház</v>
      </c>
      <c r="AI17" s="23" t="s">
        <v>28</v>
      </c>
      <c r="AJ17" s="25">
        <v>1775118</v>
      </c>
      <c r="AK17" s="25">
        <v>9</v>
      </c>
    </row>
    <row r="18" spans="1:37" s="22" customFormat="1" ht="15" x14ac:dyDescent="0.25">
      <c r="A18" s="6" t="s">
        <v>62</v>
      </c>
      <c r="B18" s="7" t="s">
        <v>202</v>
      </c>
      <c r="C18" s="7" t="s">
        <v>132</v>
      </c>
      <c r="D18" s="7" t="s">
        <v>138</v>
      </c>
      <c r="E18" s="7">
        <v>1972</v>
      </c>
      <c r="F18" s="7">
        <v>2001</v>
      </c>
      <c r="G18" s="7">
        <v>1</v>
      </c>
      <c r="H18" s="20">
        <f t="shared" ca="1" si="2"/>
        <v>18.452054794520549</v>
      </c>
      <c r="I18" s="7">
        <v>60</v>
      </c>
      <c r="J18" s="33">
        <v>2.8992572328767126</v>
      </c>
      <c r="K18" s="33">
        <v>15</v>
      </c>
      <c r="L18" s="21">
        <f t="shared" si="0"/>
        <v>0.25</v>
      </c>
      <c r="M18" s="7">
        <v>0</v>
      </c>
      <c r="N18" s="7">
        <v>0</v>
      </c>
      <c r="O18" s="7">
        <v>1</v>
      </c>
      <c r="P18" s="40">
        <f>6-VLOOKUP($A18,$X:$AE,5,0)</f>
        <v>3.0714285714285716</v>
      </c>
      <c r="Q18" s="40">
        <f>6-VLOOKUP($A18,$X:$AE,4,0)</f>
        <v>3.5</v>
      </c>
      <c r="R18" s="40">
        <f>6-VLOOKUP($A18,$X:$AE,6,0)</f>
        <v>3.5</v>
      </c>
      <c r="S18" s="40">
        <f>6-VLOOKUP($A18,$X:$AE,7,0)</f>
        <v>4.5</v>
      </c>
      <c r="T18" s="40">
        <f>6-VLOOKUP($A18,$X:$AE,3,0)</f>
        <v>3.4</v>
      </c>
      <c r="U18" s="40">
        <f>6-VLOOKUP($A18,$X:$AE,8,0)</f>
        <v>3.3953488372093021</v>
      </c>
      <c r="V18" s="40">
        <f>VLOOKUP($A18,$AH:$AK,4,0)/7.5</f>
        <v>2</v>
      </c>
      <c r="W18" s="22">
        <f t="shared" si="1"/>
        <v>2.4069767441860468</v>
      </c>
      <c r="X18" s="23" t="str">
        <f>VLOOKUP(Y18,Munka1!A:B,2,0)</f>
        <v>Budatétényi gépház</v>
      </c>
      <c r="Y18" s="23" t="s">
        <v>265</v>
      </c>
      <c r="Z18" s="24">
        <v>4.5</v>
      </c>
      <c r="AA18" s="24">
        <v>3.9166666666666665</v>
      </c>
      <c r="AB18" s="24">
        <v>4.1428571428571432</v>
      </c>
      <c r="AC18" s="24">
        <v>3.2</v>
      </c>
      <c r="AD18" s="24"/>
      <c r="AE18" s="24">
        <v>3.774193548387097</v>
      </c>
      <c r="AH18" s="23" t="str">
        <f>VLOOKUP(AI18,Munka1!A:B,2,0)</f>
        <v>Budatétényi gépház</v>
      </c>
      <c r="AI18" s="23" t="s">
        <v>265</v>
      </c>
      <c r="AJ18" s="25">
        <v>107305</v>
      </c>
      <c r="AK18" s="25">
        <v>1</v>
      </c>
    </row>
    <row r="19" spans="1:37" s="22" customFormat="1" ht="15" x14ac:dyDescent="0.25">
      <c r="A19" s="6" t="s">
        <v>71</v>
      </c>
      <c r="B19" s="7" t="s">
        <v>208</v>
      </c>
      <c r="C19" s="7" t="s">
        <v>132</v>
      </c>
      <c r="D19" s="7" t="s">
        <v>134</v>
      </c>
      <c r="E19" s="7">
        <v>1975</v>
      </c>
      <c r="F19" s="7">
        <v>2012</v>
      </c>
      <c r="G19" s="7">
        <v>1</v>
      </c>
      <c r="H19" s="20">
        <f t="shared" ca="1" si="2"/>
        <v>7.4465753424657537</v>
      </c>
      <c r="I19" s="7">
        <v>218</v>
      </c>
      <c r="J19" s="33">
        <v>1042.487917808219</v>
      </c>
      <c r="K19" s="33">
        <v>75</v>
      </c>
      <c r="L19" s="21">
        <f t="shared" si="0"/>
        <v>0.34403669724770641</v>
      </c>
      <c r="M19" s="7">
        <v>0</v>
      </c>
      <c r="N19" s="7">
        <v>0</v>
      </c>
      <c r="O19" s="7">
        <v>2</v>
      </c>
      <c r="P19" s="40">
        <f>6-VLOOKUP($A19,$X:$AE,5,0)</f>
        <v>2.3157894736842106</v>
      </c>
      <c r="Q19" s="40">
        <f>6-VLOOKUP($A19,$X:$AE,4,0)</f>
        <v>4.375</v>
      </c>
      <c r="R19" s="40">
        <f>6-VLOOKUP($A19,$X:$AE,6,0)</f>
        <v>3.736842105263158</v>
      </c>
      <c r="S19" s="40">
        <f>6-VLOOKUP($A19,$X:$AE,7,0)</f>
        <v>3</v>
      </c>
      <c r="T19" s="40">
        <f>6-VLOOKUP($A19,$X:$AE,3,0)</f>
        <v>3.8</v>
      </c>
      <c r="U19" s="40">
        <f>6-VLOOKUP($A19,$X:$AE,8,0)</f>
        <v>3.7142857142857144</v>
      </c>
      <c r="V19" s="40">
        <f>VLOOKUP($A19,$AH:$AK,4,0)/7.5</f>
        <v>1.3333333333333333</v>
      </c>
      <c r="W19" s="22">
        <f t="shared" si="1"/>
        <v>1.1795543905635646</v>
      </c>
      <c r="X19" s="23" t="str">
        <f>VLOOKUP(Y19,Munka1!A:B,2,0)</f>
        <v>Budaújlak Alsójózsefhegy A akna</v>
      </c>
      <c r="Y19" s="23" t="s">
        <v>266</v>
      </c>
      <c r="Z19" s="24">
        <v>3</v>
      </c>
      <c r="AA19" s="24">
        <v>2.0526315789473686</v>
      </c>
      <c r="AB19" s="24">
        <v>2.5</v>
      </c>
      <c r="AC19" s="24">
        <v>1.7</v>
      </c>
      <c r="AD19" s="24">
        <v>2</v>
      </c>
      <c r="AE19" s="24">
        <v>2.1333333333333333</v>
      </c>
      <c r="AH19" s="23" t="str">
        <f>VLOOKUP(AI19,Munka1!A:B,2,0)</f>
        <v>Budaújlak Alsójózsefhegy A akna</v>
      </c>
      <c r="AI19" s="23" t="s">
        <v>266</v>
      </c>
      <c r="AJ19" s="25">
        <v>4487382</v>
      </c>
      <c r="AK19" s="25">
        <v>11</v>
      </c>
    </row>
    <row r="20" spans="1:37" s="22" customFormat="1" ht="15" x14ac:dyDescent="0.25">
      <c r="A20" s="6" t="s">
        <v>22</v>
      </c>
      <c r="B20" s="7" t="s">
        <v>189</v>
      </c>
      <c r="C20" s="7" t="s">
        <v>206</v>
      </c>
      <c r="D20" s="7" t="s">
        <v>135</v>
      </c>
      <c r="E20" s="7">
        <v>2000</v>
      </c>
      <c r="F20" s="7">
        <v>2000</v>
      </c>
      <c r="G20" s="7">
        <v>1</v>
      </c>
      <c r="H20" s="20">
        <f t="shared" ca="1" si="2"/>
        <v>19.454794520547946</v>
      </c>
      <c r="I20" s="7">
        <v>90</v>
      </c>
      <c r="J20" s="33">
        <v>169.73062465753426</v>
      </c>
      <c r="K20" s="7">
        <v>45</v>
      </c>
      <c r="L20" s="21">
        <f t="shared" si="0"/>
        <v>0.5</v>
      </c>
      <c r="M20" s="7">
        <v>0</v>
      </c>
      <c r="N20" s="7">
        <v>0</v>
      </c>
      <c r="O20" s="7">
        <v>2</v>
      </c>
      <c r="P20" s="40">
        <f>6-VLOOKUP($A20,$X:$AE,5,0)</f>
        <v>3.5555555555555554</v>
      </c>
      <c r="Q20" s="40">
        <f>6-VLOOKUP($A20,$X:$AE,4,0)</f>
        <v>4</v>
      </c>
      <c r="R20" s="40">
        <f>6-VLOOKUP($A20,$X:$AE,6,0)</f>
        <v>4</v>
      </c>
      <c r="S20" s="40">
        <f>6-VLOOKUP($A20,$X:$AE,7,0)</f>
        <v>4</v>
      </c>
      <c r="T20" s="40">
        <f>6-VLOOKUP($A20,$X:$AE,3,0)</f>
        <v>4</v>
      </c>
      <c r="U20" s="40">
        <f>6-VLOOKUP($A20,$X:$AE,8,0)</f>
        <v>3.8461538461538463</v>
      </c>
      <c r="V20" s="40">
        <f>VLOOKUP($A20,$AH:$AK,4,0)/7.5</f>
        <v>0.93333333333333335</v>
      </c>
      <c r="W20" s="22">
        <f t="shared" si="1"/>
        <v>1.0769230769230769</v>
      </c>
      <c r="X20" s="23" t="str">
        <f>VLOOKUP(Y20,Munka1!A:B,2,0)</f>
        <v>Budaújlak Csatárka gépház</v>
      </c>
      <c r="Y20" s="23" t="s">
        <v>267</v>
      </c>
      <c r="Z20" s="24">
        <v>2.25</v>
      </c>
      <c r="AA20" s="24">
        <v>2</v>
      </c>
      <c r="AB20" s="24">
        <v>2.5714285714285716</v>
      </c>
      <c r="AC20" s="24">
        <v>2</v>
      </c>
      <c r="AD20" s="24">
        <v>3</v>
      </c>
      <c r="AE20" s="24">
        <v>2.1794871794871793</v>
      </c>
      <c r="AH20" s="23" t="str">
        <f>VLOOKUP(AI20,Munka1!A:B,2,0)</f>
        <v>Budaújlak Csatárka gépház</v>
      </c>
      <c r="AI20" s="23" t="s">
        <v>267</v>
      </c>
      <c r="AJ20" s="25">
        <v>1677234</v>
      </c>
      <c r="AK20" s="25">
        <v>11</v>
      </c>
    </row>
    <row r="21" spans="1:37" s="22" customFormat="1" ht="15" x14ac:dyDescent="0.25">
      <c r="A21" s="6" t="s">
        <v>77</v>
      </c>
      <c r="B21" s="7" t="s">
        <v>164</v>
      </c>
      <c r="C21" s="7" t="s">
        <v>132</v>
      </c>
      <c r="D21" s="7" t="s">
        <v>135</v>
      </c>
      <c r="E21" s="7">
        <v>1975</v>
      </c>
      <c r="F21" s="7">
        <v>2001</v>
      </c>
      <c r="G21" s="7">
        <v>1</v>
      </c>
      <c r="H21" s="20">
        <f t="shared" ca="1" si="2"/>
        <v>18.452054794520549</v>
      </c>
      <c r="I21" s="7">
        <v>5040</v>
      </c>
      <c r="J21" s="7" t="s">
        <v>380</v>
      </c>
      <c r="K21" s="33">
        <v>5000</v>
      </c>
      <c r="L21" s="21">
        <f t="shared" si="0"/>
        <v>0.99206349206349209</v>
      </c>
      <c r="M21" s="7">
        <v>1</v>
      </c>
      <c r="N21" s="7">
        <v>0</v>
      </c>
      <c r="O21" s="7">
        <v>1</v>
      </c>
      <c r="P21" s="40">
        <f>6-VLOOKUP($A21,$X:$AE,5,0)</f>
        <v>3.8888888888888888</v>
      </c>
      <c r="Q21" s="40">
        <f>6-VLOOKUP($A21,$X:$AE,4,0)</f>
        <v>4</v>
      </c>
      <c r="R21" s="40">
        <f>6-VLOOKUP($A21,$X:$AE,6,0)</f>
        <v>4</v>
      </c>
      <c r="S21" s="40">
        <f>6-VLOOKUP($A21,$X:$AE,7,0)</f>
        <v>4</v>
      </c>
      <c r="T21" s="40">
        <f>6-VLOOKUP($A21,$X:$AE,3,0)</f>
        <v>3.75</v>
      </c>
      <c r="U21" s="40">
        <f>6-VLOOKUP($A21,$X:$AE,8,0)</f>
        <v>3.9375</v>
      </c>
      <c r="V21" s="40">
        <f>VLOOKUP($A21,$AH:$AK,4,0)/7.5</f>
        <v>1.0666666666666667</v>
      </c>
      <c r="W21" s="22">
        <f t="shared" si="1"/>
        <v>2.2486772486772488</v>
      </c>
      <c r="X21" s="23" t="str">
        <f>VLOOKUP(Y21,Munka1!A:B,2,0)</f>
        <v>Budaújlak Felsőjózsefhegy gépház</v>
      </c>
      <c r="Y21" s="23" t="s">
        <v>268</v>
      </c>
      <c r="Z21" s="24">
        <v>2.25</v>
      </c>
      <c r="AA21" s="24">
        <v>2.2352941176470589</v>
      </c>
      <c r="AB21" s="24">
        <v>2.2857142857142856</v>
      </c>
      <c r="AC21" s="24">
        <v>2.2000000000000002</v>
      </c>
      <c r="AD21" s="24"/>
      <c r="AE21" s="24">
        <v>2.2444444444444445</v>
      </c>
      <c r="AH21" s="23" t="str">
        <f>VLOOKUP(AI21,Munka1!A:B,2,0)</f>
        <v>Budaújlak Felsőjózsefhegy gépház</v>
      </c>
      <c r="AI21" s="23" t="s">
        <v>268</v>
      </c>
      <c r="AJ21" s="25">
        <v>3801716</v>
      </c>
      <c r="AK21" s="25">
        <v>13</v>
      </c>
    </row>
    <row r="22" spans="1:37" s="22" customFormat="1" ht="15" x14ac:dyDescent="0.25">
      <c r="A22" s="6" t="s">
        <v>114</v>
      </c>
      <c r="B22" s="7" t="s">
        <v>151</v>
      </c>
      <c r="C22" s="7" t="s">
        <v>132</v>
      </c>
      <c r="D22" s="7" t="s">
        <v>135</v>
      </c>
      <c r="E22" s="7">
        <v>1975</v>
      </c>
      <c r="F22" s="7">
        <v>2017</v>
      </c>
      <c r="G22" s="7">
        <v>1</v>
      </c>
      <c r="H22" s="20">
        <f t="shared" ca="1" si="2"/>
        <v>2.441095890410959</v>
      </c>
      <c r="I22" s="7">
        <v>222</v>
      </c>
      <c r="J22" s="33">
        <v>440.37026438356168</v>
      </c>
      <c r="K22" s="33">
        <v>70</v>
      </c>
      <c r="L22" s="21">
        <f t="shared" si="0"/>
        <v>0.31531531531531531</v>
      </c>
      <c r="M22" s="7">
        <v>0</v>
      </c>
      <c r="N22" s="7">
        <v>0</v>
      </c>
      <c r="O22" s="7">
        <v>2</v>
      </c>
      <c r="P22" s="40">
        <v>3.6875</v>
      </c>
      <c r="Q22" s="40">
        <v>3.7058823529411766</v>
      </c>
      <c r="R22" s="40">
        <v>3.9090909090909092</v>
      </c>
      <c r="S22" s="40">
        <v>4</v>
      </c>
      <c r="T22" s="40">
        <v>4.166666666666667</v>
      </c>
      <c r="U22" s="40">
        <v>3.8076923076923075</v>
      </c>
      <c r="V22" s="40">
        <v>1.0666666666666667</v>
      </c>
      <c r="W22" s="22">
        <f t="shared" si="1"/>
        <v>0.80203280203280214</v>
      </c>
      <c r="X22" s="23" t="str">
        <f>VLOOKUP(Y22,Munka1!A:B,2,0)</f>
        <v>Bükkfa utcai gépház</v>
      </c>
      <c r="Y22" s="23" t="s">
        <v>34</v>
      </c>
      <c r="Z22" s="24">
        <v>2</v>
      </c>
      <c r="AA22" s="24">
        <v>2</v>
      </c>
      <c r="AB22" s="24">
        <v>2</v>
      </c>
      <c r="AC22" s="24">
        <v>2</v>
      </c>
      <c r="AD22" s="24">
        <v>2</v>
      </c>
      <c r="AE22" s="24">
        <v>2</v>
      </c>
      <c r="AH22" s="23" t="str">
        <f>VLOOKUP(AI22,Munka1!A:B,2,0)</f>
        <v>Bükkfa utcai gépház</v>
      </c>
      <c r="AI22" s="23" t="s">
        <v>34</v>
      </c>
      <c r="AJ22" s="25">
        <v>154868</v>
      </c>
      <c r="AK22" s="25">
        <v>3</v>
      </c>
    </row>
    <row r="23" spans="1:37" s="22" customFormat="1" ht="15" x14ac:dyDescent="0.25">
      <c r="A23" s="6" t="s">
        <v>33</v>
      </c>
      <c r="B23" s="7" t="s">
        <v>147</v>
      </c>
      <c r="C23" s="7" t="s">
        <v>132</v>
      </c>
      <c r="D23" s="7" t="s">
        <v>135</v>
      </c>
      <c r="E23" s="7">
        <v>1881</v>
      </c>
      <c r="F23" s="7">
        <v>2000</v>
      </c>
      <c r="G23" s="7">
        <v>1</v>
      </c>
      <c r="H23" s="20">
        <f t="shared" ca="1" si="2"/>
        <v>19.454794520547946</v>
      </c>
      <c r="I23" s="7">
        <v>1350</v>
      </c>
      <c r="J23" s="33">
        <v>2353.8653698630137</v>
      </c>
      <c r="K23" s="7">
        <v>350</v>
      </c>
      <c r="L23" s="21">
        <f t="shared" si="0"/>
        <v>0.25925925925925924</v>
      </c>
      <c r="M23" s="7">
        <v>1</v>
      </c>
      <c r="N23" s="7">
        <v>0</v>
      </c>
      <c r="O23" s="7">
        <v>2</v>
      </c>
      <c r="P23" s="40">
        <f>6-VLOOKUP($A23,$X:$AE,5,0)</f>
        <v>3.7142857142857144</v>
      </c>
      <c r="Q23" s="40">
        <f>6-VLOOKUP($A23,$X:$AE,4,0)</f>
        <v>3.7647058823529411</v>
      </c>
      <c r="R23" s="40">
        <f>6-VLOOKUP($A23,$X:$AE,6,0)</f>
        <v>3.8</v>
      </c>
      <c r="S23" s="40">
        <f>6-VLOOKUP($A23,$X:$AE,7,0)</f>
        <v>6</v>
      </c>
      <c r="T23" s="40">
        <f>6-VLOOKUP($A23,$X:$AE,3,0)</f>
        <v>3.75</v>
      </c>
      <c r="U23" s="40">
        <f>6-VLOOKUP($A23,$X:$AE,8,0)</f>
        <v>3.7555555555555555</v>
      </c>
      <c r="V23" s="40">
        <f>VLOOKUP($A23,$AH:$AK,4,0)/7.5</f>
        <v>1.7333333333333334</v>
      </c>
      <c r="W23" s="22">
        <f t="shared" si="1"/>
        <v>0.55923182441700958</v>
      </c>
      <c r="X23" s="23" t="str">
        <f>VLOOKUP(Y23,Munka1!A:B,2,0)</f>
        <v>Budaújlak Alsójózsefhegy C akna</v>
      </c>
      <c r="Y23" s="23" t="s">
        <v>360</v>
      </c>
      <c r="Z23" s="24"/>
      <c r="AA23" s="24"/>
      <c r="AB23" s="24">
        <v>2</v>
      </c>
      <c r="AC23" s="24">
        <v>2</v>
      </c>
      <c r="AD23" s="24"/>
      <c r="AE23" s="24">
        <v>2</v>
      </c>
      <c r="AH23" s="23" t="str">
        <f>VLOOKUP(AI23,Munka1!A:B,2,0)</f>
        <v>Budaújlak Alsójózsefhegy C akna</v>
      </c>
      <c r="AI23" s="23" t="s">
        <v>360</v>
      </c>
      <c r="AJ23" s="25">
        <v>610715</v>
      </c>
      <c r="AK23" s="25">
        <v>5</v>
      </c>
    </row>
    <row r="24" spans="1:37" s="22" customFormat="1" ht="15" x14ac:dyDescent="0.25">
      <c r="A24" s="6" t="s">
        <v>121</v>
      </c>
      <c r="B24" s="7" t="s">
        <v>233</v>
      </c>
      <c r="C24" s="7" t="s">
        <v>132</v>
      </c>
      <c r="D24" s="7" t="s">
        <v>134</v>
      </c>
      <c r="E24" s="7">
        <v>1972</v>
      </c>
      <c r="F24" s="7">
        <v>1999</v>
      </c>
      <c r="G24" s="7">
        <v>1</v>
      </c>
      <c r="H24" s="20">
        <f t="shared" ca="1" si="2"/>
        <v>20.454794520547946</v>
      </c>
      <c r="I24" s="7">
        <v>90</v>
      </c>
      <c r="J24" s="33">
        <v>249.14331780821919</v>
      </c>
      <c r="K24" s="33">
        <v>25</v>
      </c>
      <c r="L24" s="21">
        <f t="shared" si="0"/>
        <v>0.27777777777777779</v>
      </c>
      <c r="M24" s="7">
        <v>0</v>
      </c>
      <c r="N24" s="7">
        <v>0</v>
      </c>
      <c r="O24" s="7">
        <v>2</v>
      </c>
      <c r="P24" s="40">
        <f>6-VLOOKUP($A24,$X:$AE,5,0)</f>
        <v>3</v>
      </c>
      <c r="Q24" s="40">
        <f>6-VLOOKUP($A24,$X:$AE,4,0)</f>
        <v>3.75</v>
      </c>
      <c r="R24" s="40">
        <f>6-VLOOKUP($A24,$X:$AE,6,0)</f>
        <v>3.5882352941176472</v>
      </c>
      <c r="S24" s="40">
        <f>6-VLOOKUP($A24,$X:$AE,7,0)</f>
        <v>3</v>
      </c>
      <c r="T24" s="40">
        <f>6-VLOOKUP($A24,$X:$AE,3,0)</f>
        <v>3.6</v>
      </c>
      <c r="U24" s="40">
        <f>6-VLOOKUP($A24,$X:$AE,8,0)</f>
        <v>3.4074074074074074</v>
      </c>
      <c r="V24" s="40">
        <f>VLOOKUP($A24,$AH:$AK,4,0)/7.5</f>
        <v>1.0666666666666667</v>
      </c>
      <c r="W24" s="22">
        <f t="shared" si="1"/>
        <v>0.94375857338820301</v>
      </c>
      <c r="X24" s="23" t="str">
        <f>VLOOKUP(Y24,Munka1!A:B,2,0)</f>
        <v>Cinkotai úti gépház</v>
      </c>
      <c r="Y24" s="23" t="s">
        <v>35</v>
      </c>
      <c r="Z24" s="24">
        <v>2.125</v>
      </c>
      <c r="AA24" s="24">
        <v>2.2000000000000002</v>
      </c>
      <c r="AB24" s="24">
        <v>2.3333333333333335</v>
      </c>
      <c r="AC24" s="24">
        <v>2.2222222222222223</v>
      </c>
      <c r="AD24" s="24"/>
      <c r="AE24" s="24">
        <v>2.267605633802817</v>
      </c>
      <c r="AH24" s="23" t="str">
        <f>VLOOKUP(AI24,Munka1!A:B,2,0)</f>
        <v>Cinkotai úti gépház</v>
      </c>
      <c r="AI24" s="23" t="s">
        <v>35</v>
      </c>
      <c r="AJ24" s="25">
        <v>309229</v>
      </c>
      <c r="AK24" s="25">
        <v>2</v>
      </c>
    </row>
    <row r="25" spans="1:37" s="22" customFormat="1" ht="15" x14ac:dyDescent="0.25">
      <c r="A25" s="6" t="s">
        <v>74</v>
      </c>
      <c r="B25" s="7" t="s">
        <v>200</v>
      </c>
      <c r="C25" s="7" t="s">
        <v>132</v>
      </c>
      <c r="D25" s="7" t="s">
        <v>136</v>
      </c>
      <c r="E25" s="7">
        <v>1903</v>
      </c>
      <c r="F25" s="7">
        <v>2009</v>
      </c>
      <c r="G25" s="7">
        <v>1</v>
      </c>
      <c r="H25" s="20">
        <f t="shared" ca="1" si="2"/>
        <v>10.446575342465753</v>
      </c>
      <c r="I25" s="7">
        <v>9720</v>
      </c>
      <c r="J25" s="33">
        <v>35747.842191780823</v>
      </c>
      <c r="K25" s="33">
        <v>5000</v>
      </c>
      <c r="L25" s="21">
        <f t="shared" si="0"/>
        <v>0.51440329218106995</v>
      </c>
      <c r="M25" s="7">
        <v>1</v>
      </c>
      <c r="N25" s="7">
        <v>1</v>
      </c>
      <c r="O25" s="7">
        <v>1</v>
      </c>
      <c r="P25" s="40">
        <f>6-VLOOKUP($A25,$X:$AE,5,0)</f>
        <v>3.0151515151515151</v>
      </c>
      <c r="Q25" s="40">
        <f>6-VLOOKUP($A25,$X:$AE,4,0)</f>
        <v>3.4615384615384617</v>
      </c>
      <c r="R25" s="40">
        <f>6-VLOOKUP($A25,$X:$AE,6,0)</f>
        <v>3.7551020408163267</v>
      </c>
      <c r="S25" s="40">
        <f>6-VLOOKUP($A25,$X:$AE,7,0)</f>
        <v>3.8333333333333335</v>
      </c>
      <c r="T25" s="40">
        <f>6-VLOOKUP($A25,$X:$AE,3,0)</f>
        <v>3.4444444444444446</v>
      </c>
      <c r="U25" s="40">
        <f>6-VLOOKUP($A25,$X:$AE,8,0)</f>
        <v>3.3706293706293708</v>
      </c>
      <c r="V25" s="40">
        <f>VLOOKUP($A25,$AH:$AK,4,0)/7.5</f>
        <v>2.2666666666666666</v>
      </c>
      <c r="W25" s="22">
        <f t="shared" si="1"/>
        <v>1.8998148627778255</v>
      </c>
      <c r="X25" s="23" t="str">
        <f>VLOOKUP(Y25,Munka1!A:B,2,0)</f>
        <v>Csáktornya Park gépház</v>
      </c>
      <c r="Y25" s="23" t="s">
        <v>269</v>
      </c>
      <c r="Z25" s="24">
        <v>3</v>
      </c>
      <c r="AA25" s="24">
        <v>2.8181818181818183</v>
      </c>
      <c r="AB25" s="24">
        <v>2.8571428571428572</v>
      </c>
      <c r="AC25" s="24">
        <v>2.375</v>
      </c>
      <c r="AD25" s="24">
        <v>3</v>
      </c>
      <c r="AE25" s="24">
        <v>2.7058823529411766</v>
      </c>
      <c r="AH25" s="23" t="str">
        <f>VLOOKUP(AI25,Munka1!A:B,2,0)</f>
        <v>Csáktornya Park gépház</v>
      </c>
      <c r="AI25" s="23" t="s">
        <v>269</v>
      </c>
      <c r="AJ25" s="25">
        <v>1402744</v>
      </c>
      <c r="AK25" s="25">
        <v>6</v>
      </c>
    </row>
    <row r="26" spans="1:37" s="22" customFormat="1" ht="15" x14ac:dyDescent="0.25">
      <c r="A26" s="6" t="s">
        <v>14</v>
      </c>
      <c r="B26" s="7" t="s">
        <v>234</v>
      </c>
      <c r="C26" s="7" t="s">
        <v>132</v>
      </c>
      <c r="D26" s="7" t="s">
        <v>134</v>
      </c>
      <c r="E26" s="7">
        <v>1997</v>
      </c>
      <c r="F26" s="7">
        <v>1997</v>
      </c>
      <c r="G26" s="7">
        <v>1</v>
      </c>
      <c r="H26" s="20">
        <f t="shared" ca="1" si="2"/>
        <v>22.454794520547946</v>
      </c>
      <c r="I26" s="7">
        <v>48</v>
      </c>
      <c r="J26" s="33">
        <v>101.48952876712329</v>
      </c>
      <c r="K26" s="7">
        <v>20</v>
      </c>
      <c r="L26" s="21">
        <f t="shared" si="0"/>
        <v>0.41666666666666669</v>
      </c>
      <c r="M26" s="7">
        <v>0</v>
      </c>
      <c r="N26" s="7">
        <v>0</v>
      </c>
      <c r="O26" s="7">
        <v>2</v>
      </c>
      <c r="P26" s="40">
        <f>6-VLOOKUP($A26,$X:$AE,5,0)</f>
        <v>3.2857142857142856</v>
      </c>
      <c r="Q26" s="40">
        <f>6-VLOOKUP($A26,$X:$AE,4,0)</f>
        <v>3.7857142857142856</v>
      </c>
      <c r="R26" s="40">
        <f>6-VLOOKUP($A26,$X:$AE,6,0)</f>
        <v>3.3333333333333335</v>
      </c>
      <c r="S26" s="40">
        <f>6-VLOOKUP($A26,$X:$AE,7,0)</f>
        <v>3</v>
      </c>
      <c r="T26" s="40">
        <f>6-VLOOKUP($A26,$X:$AE,3,0)</f>
        <v>3.6</v>
      </c>
      <c r="U26" s="40">
        <f>6-VLOOKUP($A26,$X:$AE,8,0)</f>
        <v>3.4888888888888889</v>
      </c>
      <c r="V26" s="40">
        <f>VLOOKUP($A26,$AH:$AK,4,0)/7.5</f>
        <v>0.66666666666666663</v>
      </c>
      <c r="W26" s="22">
        <f t="shared" si="1"/>
        <v>0.83950617283950613</v>
      </c>
      <c r="X26" s="23" t="str">
        <f>VLOOKUP(Y26,Munka1!A:B,2,0)</f>
        <v>Csepeli gépház</v>
      </c>
      <c r="Y26" s="23" t="s">
        <v>37</v>
      </c>
      <c r="Z26" s="24">
        <v>3.5833333333333335</v>
      </c>
      <c r="AA26" s="24">
        <v>2.4264705882352939</v>
      </c>
      <c r="AB26" s="24">
        <v>3.5</v>
      </c>
      <c r="AC26" s="24">
        <v>1.9310344827586208</v>
      </c>
      <c r="AD26" s="24">
        <v>2.6071428571428572</v>
      </c>
      <c r="AE26" s="24">
        <v>2.8244514106583072</v>
      </c>
      <c r="AH26" s="23" t="str">
        <f>VLOOKUP(AI26,Munka1!A:B,2,0)</f>
        <v>Csepeli gépház</v>
      </c>
      <c r="AI26" s="23" t="s">
        <v>37</v>
      </c>
      <c r="AJ26" s="25">
        <v>37694599</v>
      </c>
      <c r="AK26" s="25">
        <v>143</v>
      </c>
    </row>
    <row r="27" spans="1:37" s="22" customFormat="1" ht="15" x14ac:dyDescent="0.25">
      <c r="A27" s="6" t="s">
        <v>122</v>
      </c>
      <c r="B27" s="7" t="s">
        <v>178</v>
      </c>
      <c r="C27" s="7" t="s">
        <v>132</v>
      </c>
      <c r="D27" s="7" t="s">
        <v>135</v>
      </c>
      <c r="E27" s="7">
        <v>1988</v>
      </c>
      <c r="F27" s="7">
        <v>1988</v>
      </c>
      <c r="G27" s="7">
        <v>1</v>
      </c>
      <c r="H27" s="20">
        <f t="shared" ca="1" si="2"/>
        <v>31.463013698630139</v>
      </c>
      <c r="I27" s="7">
        <v>72</v>
      </c>
      <c r="J27" s="33">
        <v>136.77704383561647</v>
      </c>
      <c r="K27" s="33">
        <v>16</v>
      </c>
      <c r="L27" s="21">
        <f t="shared" si="0"/>
        <v>0.22222222222222221</v>
      </c>
      <c r="M27" s="7">
        <v>0</v>
      </c>
      <c r="N27" s="7">
        <v>0</v>
      </c>
      <c r="O27" s="7">
        <v>2</v>
      </c>
      <c r="P27" s="40">
        <f>6-VLOOKUP($A27,$X:$AE,5,0)</f>
        <v>3.4</v>
      </c>
      <c r="Q27" s="40">
        <f>6-VLOOKUP($A27,$X:$AE,4,0)</f>
        <v>3.4285714285714284</v>
      </c>
      <c r="R27" s="40">
        <f>6-VLOOKUP($A27,$X:$AE,6,0)</f>
        <v>4</v>
      </c>
      <c r="S27" s="40">
        <f>6-VLOOKUP($A27,$X:$AE,7,0)</f>
        <v>4</v>
      </c>
      <c r="T27" s="40">
        <f>6-VLOOKUP($A27,$X:$AE,3,0)</f>
        <v>3.25</v>
      </c>
      <c r="U27" s="40">
        <f>6-VLOOKUP($A27,$X:$AE,8,0)</f>
        <v>3.6551724137931036</v>
      </c>
      <c r="V27" s="40">
        <f>VLOOKUP($A27,$AH:$AK,4,0)/7.5</f>
        <v>1.3333333333333333</v>
      </c>
      <c r="W27" s="22">
        <f t="shared" si="1"/>
        <v>0.79693486590038287</v>
      </c>
      <c r="X27" s="23" t="str">
        <f>VLOOKUP(Y27,Munka1!A:B,2,0)</f>
        <v>Csepeli Nyersvízgépház</v>
      </c>
      <c r="Y27" s="23" t="s">
        <v>270</v>
      </c>
      <c r="Z27" s="24">
        <v>2.9090909090909092</v>
      </c>
      <c r="AA27" s="24">
        <v>1.9811320754716981</v>
      </c>
      <c r="AB27" s="24">
        <v>2.4603174603174605</v>
      </c>
      <c r="AC27" s="24">
        <v>2.125</v>
      </c>
      <c r="AD27" s="24">
        <v>2.5675675675675675</v>
      </c>
      <c r="AE27" s="24">
        <v>2.338888888888889</v>
      </c>
      <c r="AH27" s="23" t="str">
        <f>VLOOKUP(AI27,Munka1!A:B,2,0)</f>
        <v>Csepeli Nyersvízgépház</v>
      </c>
      <c r="AI27" s="23" t="s">
        <v>270</v>
      </c>
      <c r="AJ27" s="25">
        <v>4992201</v>
      </c>
      <c r="AK27" s="25">
        <v>37</v>
      </c>
    </row>
    <row r="28" spans="1:37" s="22" customFormat="1" ht="15" x14ac:dyDescent="0.25">
      <c r="A28" s="6" t="s">
        <v>119</v>
      </c>
      <c r="B28" s="7" t="s">
        <v>207</v>
      </c>
      <c r="C28" s="7" t="s">
        <v>132</v>
      </c>
      <c r="D28" s="7" t="s">
        <v>134</v>
      </c>
      <c r="E28" s="7">
        <v>1981</v>
      </c>
      <c r="F28" s="7">
        <v>2011</v>
      </c>
      <c r="G28" s="7">
        <v>1</v>
      </c>
      <c r="H28" s="20">
        <f t="shared" ca="1" si="2"/>
        <v>8.4465753424657528</v>
      </c>
      <c r="I28" s="7">
        <v>750</v>
      </c>
      <c r="J28" s="33">
        <v>4735.5953424657546</v>
      </c>
      <c r="K28" s="33">
        <v>360</v>
      </c>
      <c r="L28" s="21">
        <f t="shared" si="0"/>
        <v>0.48</v>
      </c>
      <c r="M28" s="7">
        <v>0</v>
      </c>
      <c r="N28" s="7">
        <v>0</v>
      </c>
      <c r="O28" s="7">
        <v>2</v>
      </c>
      <c r="P28" s="40">
        <f>6-VLOOKUP($A28,$X:$AE,5,0)</f>
        <v>3.5</v>
      </c>
      <c r="Q28" s="40">
        <f>6-VLOOKUP($A28,$X:$AE,4,0)</f>
        <v>4.115384615384615</v>
      </c>
      <c r="R28" s="40">
        <f>6-VLOOKUP($A28,$X:$AE,6,0)</f>
        <v>3.6666666666666665</v>
      </c>
      <c r="S28" s="40">
        <f>6-VLOOKUP($A28,$X:$AE,7,0)</f>
        <v>3</v>
      </c>
      <c r="T28" s="40">
        <f>6-VLOOKUP($A28,$X:$AE,3,0)</f>
        <v>4.2</v>
      </c>
      <c r="U28" s="40">
        <f>6-VLOOKUP($A28,$X:$AE,8,0)</f>
        <v>3.8260869565217392</v>
      </c>
      <c r="V28" s="40">
        <f>VLOOKUP($A28,$AH:$AK,4,0)/7.5</f>
        <v>0.66666666666666663</v>
      </c>
      <c r="W28" s="22">
        <f t="shared" si="1"/>
        <v>0.75130434782608679</v>
      </c>
      <c r="X28" s="23" t="str">
        <f>VLOOKUP(Y28,Munka1!A:B,2,0)</f>
        <v>Budaörs, Törökugrató gépház, Csiki zóna</v>
      </c>
      <c r="Y28" s="23" t="s">
        <v>271</v>
      </c>
      <c r="Z28" s="24">
        <v>2</v>
      </c>
      <c r="AA28" s="24">
        <v>2</v>
      </c>
      <c r="AB28" s="24">
        <v>2.2000000000000002</v>
      </c>
      <c r="AC28" s="24">
        <v>2</v>
      </c>
      <c r="AD28" s="24">
        <v>2</v>
      </c>
      <c r="AE28" s="24">
        <v>2.0344827586206895</v>
      </c>
      <c r="AH28" s="23" t="str">
        <f>VLOOKUP(AI28,Munka1!A:B,2,0)</f>
        <v>Budaörs, Törökugrató gépház, Csiki zóna</v>
      </c>
      <c r="AI28" s="23" t="s">
        <v>271</v>
      </c>
      <c r="AJ28" s="25">
        <v>0</v>
      </c>
      <c r="AK28" s="25">
        <v>0</v>
      </c>
    </row>
    <row r="29" spans="1:37" s="22" customFormat="1" ht="15" x14ac:dyDescent="0.25">
      <c r="A29" s="6" t="s">
        <v>53</v>
      </c>
      <c r="B29" s="7" t="s">
        <v>230</v>
      </c>
      <c r="C29" s="7" t="s">
        <v>132</v>
      </c>
      <c r="D29" s="7" t="s">
        <v>134</v>
      </c>
      <c r="E29" s="7">
        <v>1980</v>
      </c>
      <c r="F29" s="7">
        <v>1997</v>
      </c>
      <c r="G29" s="7">
        <v>1</v>
      </c>
      <c r="H29" s="20">
        <f t="shared" ca="1" si="2"/>
        <v>22.454794520547946</v>
      </c>
      <c r="I29" s="7">
        <v>1890</v>
      </c>
      <c r="J29" s="33">
        <v>3539.5881643835614</v>
      </c>
      <c r="K29" s="33">
        <v>680</v>
      </c>
      <c r="L29" s="21">
        <f t="shared" si="0"/>
        <v>0.35978835978835977</v>
      </c>
      <c r="M29" s="7">
        <v>1</v>
      </c>
      <c r="N29" s="7">
        <v>0</v>
      </c>
      <c r="O29" s="7">
        <v>2</v>
      </c>
      <c r="P29" s="40">
        <f>6-VLOOKUP($A29,$X:$AE,5,0)</f>
        <v>3.0769230769230771</v>
      </c>
      <c r="Q29" s="40">
        <f>6-VLOOKUP($A29,$X:$AE,4,0)</f>
        <v>3.1052631578947367</v>
      </c>
      <c r="R29" s="40">
        <f>6-VLOOKUP($A29,$X:$AE,6,0)</f>
        <v>3.4666666666666668</v>
      </c>
      <c r="S29" s="40">
        <f>6-VLOOKUP($A29,$X:$AE,7,0)</f>
        <v>3</v>
      </c>
      <c r="T29" s="40">
        <f>6-VLOOKUP($A29,$X:$AE,3,0)</f>
        <v>3</v>
      </c>
      <c r="U29" s="40">
        <f>6-VLOOKUP($A29,$X:$AE,8,0)</f>
        <v>3.1923076923076925</v>
      </c>
      <c r="V29" s="40">
        <f>VLOOKUP($A29,$AH:$AK,4,0)/7.5</f>
        <v>0.8</v>
      </c>
      <c r="W29" s="22">
        <f t="shared" si="1"/>
        <v>0.5203093203093202</v>
      </c>
      <c r="X29" s="23" t="str">
        <f>VLOOKUP(Y29,Munka1!A:B,2,0)</f>
        <v>Csőkútgépház</v>
      </c>
      <c r="Y29" s="23" t="s">
        <v>361</v>
      </c>
      <c r="Z29" s="24"/>
      <c r="AA29" s="24"/>
      <c r="AB29" s="24">
        <v>5</v>
      </c>
      <c r="AC29" s="24">
        <v>2</v>
      </c>
      <c r="AD29" s="24"/>
      <c r="AE29" s="24">
        <v>3.5</v>
      </c>
      <c r="AH29" s="23" t="str">
        <f>VLOOKUP(AI29,Munka1!A:B,2,0)</f>
        <v>Csőkútgépház</v>
      </c>
      <c r="AI29" s="23" t="s">
        <v>361</v>
      </c>
      <c r="AJ29" s="25">
        <v>1109304</v>
      </c>
      <c r="AK29" s="25">
        <v>6</v>
      </c>
    </row>
    <row r="30" spans="1:37" s="22" customFormat="1" ht="15" x14ac:dyDescent="0.25">
      <c r="A30" s="6" t="s">
        <v>78</v>
      </c>
      <c r="B30" s="7" t="s">
        <v>205</v>
      </c>
      <c r="C30" s="7" t="s">
        <v>132</v>
      </c>
      <c r="D30" s="7" t="s">
        <v>138</v>
      </c>
      <c r="E30" s="7">
        <v>1978</v>
      </c>
      <c r="F30" s="7">
        <v>2012</v>
      </c>
      <c r="G30" s="7">
        <v>1</v>
      </c>
      <c r="H30" s="20">
        <f t="shared" ca="1" si="2"/>
        <v>7.4465753424657537</v>
      </c>
      <c r="I30" s="7">
        <v>96</v>
      </c>
      <c r="J30" s="33">
        <v>157.18119178082193</v>
      </c>
      <c r="K30" s="33">
        <v>20</v>
      </c>
      <c r="L30" s="21">
        <f t="shared" si="0"/>
        <v>0.20833333333333334</v>
      </c>
      <c r="M30" s="7">
        <v>0</v>
      </c>
      <c r="N30" s="7">
        <v>0</v>
      </c>
      <c r="O30" s="7">
        <v>1</v>
      </c>
      <c r="P30" s="40">
        <f>6-VLOOKUP($A30,$X:$AE,5,0)</f>
        <v>3</v>
      </c>
      <c r="Q30" s="40">
        <f>6-VLOOKUP($A30,$X:$AE,4,0)</f>
        <v>2.2999999999999998</v>
      </c>
      <c r="R30" s="40">
        <f>6-VLOOKUP($A30,$X:$AE,6,0)</f>
        <v>3</v>
      </c>
      <c r="S30" s="40">
        <f>6-VLOOKUP($A30,$X:$AE,7,0)</f>
        <v>3.25</v>
      </c>
      <c r="T30" s="40">
        <f>6-VLOOKUP($A30,$X:$AE,3,0)</f>
        <v>3.25</v>
      </c>
      <c r="U30" s="40">
        <f>6-VLOOKUP($A30,$X:$AE,8,0)</f>
        <v>2.9333333333333331</v>
      </c>
      <c r="V30" s="40">
        <f>VLOOKUP($A30,$AH:$AK,4,0)/7.5</f>
        <v>1.2</v>
      </c>
      <c r="W30" s="22">
        <f t="shared" si="1"/>
        <v>1.55</v>
      </c>
      <c r="X30" s="23" t="str">
        <f>VLOOKUP(Y30,Munka1!A:B,2,0)</f>
        <v>Délpesti ipari gépház</v>
      </c>
      <c r="Y30" s="23" t="s">
        <v>38</v>
      </c>
      <c r="Z30" s="24">
        <v>3.5454545454545454</v>
      </c>
      <c r="AA30" s="24">
        <v>3.4680851063829787</v>
      </c>
      <c r="AB30" s="24">
        <v>2.6111111111111112</v>
      </c>
      <c r="AC30" s="24">
        <v>2.7037037037037037</v>
      </c>
      <c r="AD30" s="24"/>
      <c r="AE30" s="24">
        <v>3.049586776859504</v>
      </c>
      <c r="AH30" s="23" t="str">
        <f>VLOOKUP(AI30,Munka1!A:B,2,0)</f>
        <v>Délpesti ipari gépház</v>
      </c>
      <c r="AI30" s="23" t="s">
        <v>38</v>
      </c>
      <c r="AJ30" s="25">
        <v>2515860</v>
      </c>
      <c r="AK30" s="25">
        <v>10</v>
      </c>
    </row>
    <row r="31" spans="1:37" s="22" customFormat="1" ht="15" x14ac:dyDescent="0.25">
      <c r="A31" s="6" t="s">
        <v>117</v>
      </c>
      <c r="B31" s="7" t="s">
        <v>219</v>
      </c>
      <c r="C31" s="7" t="s">
        <v>132</v>
      </c>
      <c r="D31" s="7" t="s">
        <v>134</v>
      </c>
      <c r="E31" s="7">
        <v>1971</v>
      </c>
      <c r="F31" s="7">
        <v>2002</v>
      </c>
      <c r="G31" s="7">
        <v>1</v>
      </c>
      <c r="H31" s="20">
        <f t="shared" ca="1" si="2"/>
        <v>17.452054794520549</v>
      </c>
      <c r="I31" s="7">
        <v>1560</v>
      </c>
      <c r="J31" s="33">
        <v>5850.8597260273964</v>
      </c>
      <c r="K31" s="33">
        <v>400</v>
      </c>
      <c r="L31" s="21">
        <f t="shared" si="0"/>
        <v>0.25641025641025639</v>
      </c>
      <c r="M31" s="7">
        <v>0</v>
      </c>
      <c r="N31" s="7">
        <v>0</v>
      </c>
      <c r="O31" s="7">
        <v>2</v>
      </c>
      <c r="P31" s="40">
        <v>2.9705882352941178</v>
      </c>
      <c r="Q31" s="40">
        <v>3.8947368421052633</v>
      </c>
      <c r="R31" s="40">
        <v>3.8</v>
      </c>
      <c r="S31" s="40">
        <v>3</v>
      </c>
      <c r="T31" s="40">
        <v>3</v>
      </c>
      <c r="U31" s="40">
        <v>3.4050632911392404</v>
      </c>
      <c r="V31" s="40">
        <v>0.93333333333333335</v>
      </c>
      <c r="W31" s="22">
        <f t="shared" si="1"/>
        <v>0.76338851022395326</v>
      </c>
      <c r="X31" s="23" t="str">
        <f>VLOOKUP(Y31,Munka1!A:B,2,0)</f>
        <v>Diana Sváb- (Szabadság-)hegy alsó gépház</v>
      </c>
      <c r="Y31" s="23" t="s">
        <v>272</v>
      </c>
      <c r="Z31" s="24">
        <v>2</v>
      </c>
      <c r="AA31" s="24">
        <v>2</v>
      </c>
      <c r="AB31" s="24">
        <v>2</v>
      </c>
      <c r="AC31" s="24">
        <v>2</v>
      </c>
      <c r="AD31" s="24"/>
      <c r="AE31" s="24">
        <v>2</v>
      </c>
      <c r="AH31" s="23" t="str">
        <f>VLOOKUP(AI31,Munka1!A:B,2,0)</f>
        <v>Diana Sváb- (Szabadság-)hegy alsó gépház</v>
      </c>
      <c r="AI31" s="23" t="s">
        <v>272</v>
      </c>
      <c r="AJ31" s="25">
        <v>383115</v>
      </c>
      <c r="AK31" s="25">
        <v>6</v>
      </c>
    </row>
    <row r="32" spans="1:37" s="22" customFormat="1" ht="15" x14ac:dyDescent="0.25">
      <c r="A32" s="6" t="s">
        <v>63</v>
      </c>
      <c r="B32" s="7" t="s">
        <v>203</v>
      </c>
      <c r="C32" s="7" t="s">
        <v>132</v>
      </c>
      <c r="D32" s="7" t="s">
        <v>138</v>
      </c>
      <c r="E32" s="7">
        <v>1972</v>
      </c>
      <c r="F32" s="7">
        <v>2000</v>
      </c>
      <c r="G32" s="7">
        <v>1</v>
      </c>
      <c r="H32" s="20">
        <f t="shared" ca="1" si="2"/>
        <v>19.454794520547946</v>
      </c>
      <c r="I32" s="7">
        <v>180</v>
      </c>
      <c r="J32" s="33">
        <v>254.2422904109589</v>
      </c>
      <c r="K32" s="33">
        <v>50</v>
      </c>
      <c r="L32" s="21">
        <f t="shared" si="0"/>
        <v>0.27777777777777779</v>
      </c>
      <c r="M32" s="7">
        <v>1</v>
      </c>
      <c r="N32" s="7">
        <v>0</v>
      </c>
      <c r="O32" s="7">
        <v>1</v>
      </c>
      <c r="P32" s="40">
        <f>6-VLOOKUP($A32,$X:$AE,5,0)</f>
        <v>3.2</v>
      </c>
      <c r="Q32" s="40">
        <f>6-VLOOKUP($A32,$X:$AE,4,0)</f>
        <v>3.6470588235294117</v>
      </c>
      <c r="R32" s="40">
        <f>6-VLOOKUP($A32,$X:$AE,6,0)</f>
        <v>3.625</v>
      </c>
      <c r="S32" s="40">
        <f>6-VLOOKUP($A32,$X:$AE,7,0)</f>
        <v>4</v>
      </c>
      <c r="T32" s="40">
        <f>6-VLOOKUP($A32,$X:$AE,3,0)</f>
        <v>3</v>
      </c>
      <c r="U32" s="40">
        <f>6-VLOOKUP($A32,$X:$AE,8,0)</f>
        <v>3.425925925925926</v>
      </c>
      <c r="V32" s="40">
        <f>VLOOKUP($A32,$AH:$AK,4,0)/7.5</f>
        <v>1.7333333333333334</v>
      </c>
      <c r="W32" s="22">
        <f t="shared" si="1"/>
        <v>1.5157750342935528</v>
      </c>
      <c r="X32" s="23" t="str">
        <f>VLOOKUP(Y32,Munka1!A:B,2,0)</f>
        <v>Diana Sváb- (Szabadság-)hegy felső gépház</v>
      </c>
      <c r="Y32" s="23" t="s">
        <v>273</v>
      </c>
      <c r="Z32" s="24">
        <v>2</v>
      </c>
      <c r="AA32" s="24">
        <v>2</v>
      </c>
      <c r="AB32" s="24">
        <v>2</v>
      </c>
      <c r="AC32" s="24">
        <v>2</v>
      </c>
      <c r="AD32" s="24">
        <v>2</v>
      </c>
      <c r="AE32" s="24">
        <v>2</v>
      </c>
      <c r="AH32" s="23" t="str">
        <f>VLOOKUP(AI32,Munka1!A:B,2,0)</f>
        <v>Diana Sváb- (Szabadság-)hegy felső gépház</v>
      </c>
      <c r="AI32" s="23" t="s">
        <v>273</v>
      </c>
      <c r="AJ32" s="25">
        <v>10366</v>
      </c>
      <c r="AK32" s="25">
        <v>2</v>
      </c>
    </row>
    <row r="33" spans="1:37" s="22" customFormat="1" ht="15" x14ac:dyDescent="0.25">
      <c r="A33" s="6" t="s">
        <v>28</v>
      </c>
      <c r="B33" s="7" t="s">
        <v>165</v>
      </c>
      <c r="C33" s="7" t="s">
        <v>132</v>
      </c>
      <c r="D33" s="7" t="s">
        <v>135</v>
      </c>
      <c r="E33" s="7">
        <v>1973</v>
      </c>
      <c r="F33" s="7">
        <v>2013</v>
      </c>
      <c r="G33" s="7">
        <v>1</v>
      </c>
      <c r="H33" s="20">
        <f t="shared" ref="H33:H64" ca="1" si="3">IF(ISBLANK(F33),(TODAY()-DATE(E33,1,1))/365,(TODAY()-DATE(F33,1,1))/365)</f>
        <v>6.4438356164383563</v>
      </c>
      <c r="I33" s="7">
        <v>3492</v>
      </c>
      <c r="J33" s="33">
        <v>16545.173150684936</v>
      </c>
      <c r="K33" s="7">
        <v>1500</v>
      </c>
      <c r="L33" s="21">
        <f t="shared" ref="L33:L64" si="4">K33/I33</f>
        <v>0.42955326460481097</v>
      </c>
      <c r="M33" s="7">
        <v>1</v>
      </c>
      <c r="N33" s="7">
        <v>0</v>
      </c>
      <c r="O33" s="7">
        <v>2</v>
      </c>
      <c r="P33" s="40">
        <f>6-VLOOKUP($A33,$X:$AE,5,0)</f>
        <v>3.875</v>
      </c>
      <c r="Q33" s="40">
        <f>6-VLOOKUP($A33,$X:$AE,4,0)</f>
        <v>4.0588235294117645</v>
      </c>
      <c r="R33" s="40">
        <f>6-VLOOKUP($A33,$X:$AE,6,0)</f>
        <v>4</v>
      </c>
      <c r="S33" s="40">
        <f>6-VLOOKUP($A33,$X:$AE,7,0)</f>
        <v>4</v>
      </c>
      <c r="T33" s="40">
        <f>6-VLOOKUP($A33,$X:$AE,3,0)</f>
        <v>4.125</v>
      </c>
      <c r="U33" s="40">
        <f>6-VLOOKUP($A33,$X:$AE,8,0)</f>
        <v>4.0303030303030303</v>
      </c>
      <c r="V33" s="40">
        <f>VLOOKUP($A33,$AH:$AK,4,0)/7.5</f>
        <v>1.2</v>
      </c>
      <c r="W33" s="22">
        <f t="shared" ref="W33:W64" si="5">L33*(4-M33-N33-O33)*(5-U33)*V33</f>
        <v>0.49984379881287094</v>
      </c>
      <c r="X33" s="23" t="str">
        <f>VLOOKUP(Y33,Munka1!A:B,2,0)</f>
        <v>Diana Sváb- (Szabadság-)hegy torony gépház</v>
      </c>
      <c r="Y33" s="23" t="s">
        <v>274</v>
      </c>
      <c r="Z33" s="24">
        <v>2</v>
      </c>
      <c r="AA33" s="24">
        <v>2</v>
      </c>
      <c r="AB33" s="24">
        <v>2</v>
      </c>
      <c r="AC33" s="24">
        <v>2</v>
      </c>
      <c r="AD33" s="24"/>
      <c r="AE33" s="24">
        <v>2</v>
      </c>
      <c r="AH33" s="23" t="str">
        <f>VLOOKUP(AI33,Munka1!A:B,2,0)</f>
        <v>Diana Sváb- (Szabadság-)hegy torony gépház</v>
      </c>
      <c r="AI33" s="23" t="s">
        <v>274</v>
      </c>
      <c r="AJ33" s="25">
        <v>2902729</v>
      </c>
      <c r="AK33" s="25">
        <v>3</v>
      </c>
    </row>
    <row r="34" spans="1:37" s="22" customFormat="1" ht="15" x14ac:dyDescent="0.25">
      <c r="A34" s="6" t="s">
        <v>86</v>
      </c>
      <c r="B34" s="7" t="s">
        <v>176</v>
      </c>
      <c r="C34" s="7" t="s">
        <v>132</v>
      </c>
      <c r="D34" s="7" t="s">
        <v>135</v>
      </c>
      <c r="E34" s="7">
        <v>1905</v>
      </c>
      <c r="F34" s="7">
        <v>1967</v>
      </c>
      <c r="G34" s="7">
        <v>1</v>
      </c>
      <c r="H34" s="20">
        <f t="shared" ca="1" si="3"/>
        <v>52.476712328767121</v>
      </c>
      <c r="I34" s="7">
        <v>925</v>
      </c>
      <c r="J34" s="33">
        <v>3923.7732328767124</v>
      </c>
      <c r="K34" s="33">
        <v>450</v>
      </c>
      <c r="L34" s="21">
        <f t="shared" si="4"/>
        <v>0.48648648648648651</v>
      </c>
      <c r="M34" s="7">
        <v>1</v>
      </c>
      <c r="N34" s="7">
        <v>0</v>
      </c>
      <c r="O34" s="7">
        <v>2</v>
      </c>
      <c r="P34" s="40">
        <f>6-VLOOKUP($A34,$X:$AE,5,0)</f>
        <v>3.9090909090909092</v>
      </c>
      <c r="Q34" s="40">
        <f>6-VLOOKUP($A34,$X:$AE,4,0)</f>
        <v>3.9375</v>
      </c>
      <c r="R34" s="40">
        <f>6-VLOOKUP($A34,$X:$AE,6,0)</f>
        <v>4</v>
      </c>
      <c r="S34" s="40">
        <f>6-VLOOKUP($A34,$X:$AE,7,0)</f>
        <v>4</v>
      </c>
      <c r="T34" s="40">
        <f>6-VLOOKUP($A34,$X:$AE,3,0)</f>
        <v>4</v>
      </c>
      <c r="U34" s="40">
        <f>6-VLOOKUP($A34,$X:$AE,8,0)</f>
        <v>3.9629629629629628</v>
      </c>
      <c r="V34" s="40">
        <f>VLOOKUP($A34,$AH:$AK,4,0)/7.5</f>
        <v>0.93333333333333335</v>
      </c>
      <c r="W34" s="22">
        <f t="shared" si="5"/>
        <v>0.47087087087087093</v>
      </c>
      <c r="X34" s="23" t="str">
        <f>VLOOKUP(Y34,Munka1!A:B,2,0)</f>
        <v>Dúsító gépház</v>
      </c>
      <c r="Y34" s="23" t="s">
        <v>362</v>
      </c>
      <c r="Z34" s="24">
        <v>3</v>
      </c>
      <c r="AA34" s="24">
        <v>3</v>
      </c>
      <c r="AB34" s="24">
        <v>2.6666666666666665</v>
      </c>
      <c r="AC34" s="24"/>
      <c r="AD34" s="24">
        <v>1</v>
      </c>
      <c r="AE34" s="24">
        <v>2.7142857142857144</v>
      </c>
      <c r="AH34" s="23" t="str">
        <f>VLOOKUP(AI34,Munka1!A:B,2,0)</f>
        <v>Dúsító gépház</v>
      </c>
      <c r="AI34" s="23" t="s">
        <v>362</v>
      </c>
      <c r="AJ34" s="25">
        <v>1585735</v>
      </c>
      <c r="AK34" s="25">
        <v>7</v>
      </c>
    </row>
    <row r="35" spans="1:37" s="22" customFormat="1" ht="15" x14ac:dyDescent="0.25">
      <c r="A35" s="6" t="s">
        <v>47</v>
      </c>
      <c r="B35" s="7" t="s">
        <v>156</v>
      </c>
      <c r="C35" s="7" t="s">
        <v>132</v>
      </c>
      <c r="D35" s="7" t="s">
        <v>135</v>
      </c>
      <c r="E35" s="7">
        <v>1963</v>
      </c>
      <c r="F35" s="7">
        <v>2017</v>
      </c>
      <c r="G35" s="7">
        <v>1</v>
      </c>
      <c r="H35" s="20">
        <f t="shared" ca="1" si="3"/>
        <v>2.441095890410959</v>
      </c>
      <c r="I35" s="7">
        <v>32.6</v>
      </c>
      <c r="J35" s="33">
        <v>17.126318904109592</v>
      </c>
      <c r="K35" s="33">
        <v>15</v>
      </c>
      <c r="L35" s="21">
        <f t="shared" si="4"/>
        <v>0.46012269938650302</v>
      </c>
      <c r="M35" s="7">
        <v>0</v>
      </c>
      <c r="N35" s="7">
        <v>0</v>
      </c>
      <c r="O35" s="7">
        <v>2</v>
      </c>
      <c r="P35" s="40">
        <f>6-VLOOKUP($A35,$X:$AE,5,0)</f>
        <v>3.8</v>
      </c>
      <c r="Q35" s="40">
        <f>6-VLOOKUP($A35,$X:$AE,4,0)</f>
        <v>3.8</v>
      </c>
      <c r="R35" s="40">
        <f>6-VLOOKUP($A35,$X:$AE,6,0)</f>
        <v>4</v>
      </c>
      <c r="S35" s="40">
        <f>6-VLOOKUP($A35,$X:$AE,7,0)</f>
        <v>4</v>
      </c>
      <c r="T35" s="40">
        <f>6-VLOOKUP($A35,$X:$AE,3,0)</f>
        <v>3.5</v>
      </c>
      <c r="U35" s="40">
        <f>6-VLOOKUP($A35,$X:$AE,8,0)</f>
        <v>3.8571428571428572</v>
      </c>
      <c r="V35" s="40">
        <f>VLOOKUP($A35,$AH:$AK,4,0)/7.5</f>
        <v>0.53333333333333333</v>
      </c>
      <c r="W35" s="22">
        <f t="shared" si="5"/>
        <v>0.56091148115687983</v>
      </c>
      <c r="X35" s="23" t="str">
        <f>VLOOKUP(Y35,Munka1!A:B,2,0)</f>
        <v>Énekes utcai gépház</v>
      </c>
      <c r="Y35" s="23" t="s">
        <v>275</v>
      </c>
      <c r="Z35" s="24">
        <v>3.25</v>
      </c>
      <c r="AA35" s="24">
        <v>2.6428571428571428</v>
      </c>
      <c r="AB35" s="24">
        <v>2.5</v>
      </c>
      <c r="AC35" s="24">
        <v>2.4666666666666668</v>
      </c>
      <c r="AD35" s="24">
        <v>3</v>
      </c>
      <c r="AE35" s="24">
        <v>2.6041666666666665</v>
      </c>
      <c r="AH35" s="23" t="str">
        <f>VLOOKUP(AI35,Munka1!A:B,2,0)</f>
        <v>Énekes utcai gépház</v>
      </c>
      <c r="AI35" s="23" t="s">
        <v>275</v>
      </c>
      <c r="AJ35" s="25">
        <v>584256</v>
      </c>
      <c r="AK35" s="25">
        <v>7</v>
      </c>
    </row>
    <row r="36" spans="1:37" s="22" customFormat="1" ht="15" x14ac:dyDescent="0.25">
      <c r="A36" s="6" t="s">
        <v>20</v>
      </c>
      <c r="B36" s="7" t="s">
        <v>177</v>
      </c>
      <c r="C36" s="7" t="s">
        <v>132</v>
      </c>
      <c r="D36" s="7" t="s">
        <v>135</v>
      </c>
      <c r="E36" s="7">
        <v>1985</v>
      </c>
      <c r="F36" s="7">
        <v>2009</v>
      </c>
      <c r="G36" s="7">
        <v>1</v>
      </c>
      <c r="H36" s="20">
        <f t="shared" ca="1" si="3"/>
        <v>10.446575342465753</v>
      </c>
      <c r="I36" s="7">
        <v>2600</v>
      </c>
      <c r="J36" s="33">
        <v>14296.848767123285</v>
      </c>
      <c r="K36" s="7">
        <v>1100</v>
      </c>
      <c r="L36" s="21">
        <f t="shared" si="4"/>
        <v>0.42307692307692307</v>
      </c>
      <c r="M36" s="7">
        <v>1</v>
      </c>
      <c r="N36" s="7">
        <v>0</v>
      </c>
      <c r="O36" s="7">
        <v>2</v>
      </c>
      <c r="P36" s="40">
        <f>6-VLOOKUP($A36,$X:$AE,5,0)</f>
        <v>3.84</v>
      </c>
      <c r="Q36" s="40">
        <f>6-VLOOKUP($A36,$X:$AE,4,0)</f>
        <v>4.15625</v>
      </c>
      <c r="R36" s="40">
        <f>6-VLOOKUP($A36,$X:$AE,6,0)</f>
        <v>4</v>
      </c>
      <c r="S36" s="40">
        <f>6-VLOOKUP($A36,$X:$AE,7,0)</f>
        <v>4.333333333333333</v>
      </c>
      <c r="T36" s="40">
        <f>6-VLOOKUP($A36,$X:$AE,3,0)</f>
        <v>4.666666666666667</v>
      </c>
      <c r="U36" s="40">
        <f>6-VLOOKUP($A36,$X:$AE,8,0)</f>
        <v>4.0750000000000002</v>
      </c>
      <c r="V36" s="40">
        <f>VLOOKUP($A36,$AH:$AK,4,0)/7.5</f>
        <v>1.0666666666666667</v>
      </c>
      <c r="W36" s="22">
        <f t="shared" si="5"/>
        <v>0.41743589743589737</v>
      </c>
      <c r="X36" s="23" t="str">
        <f>VLOOKUP(Y36,Munka1!A:B,2,0)</f>
        <v>Eötvös u.gépház</v>
      </c>
      <c r="Y36" s="23" t="s">
        <v>276</v>
      </c>
      <c r="Z36" s="24">
        <v>1.2857142857142858</v>
      </c>
      <c r="AA36" s="24">
        <v>1.3529411764705883</v>
      </c>
      <c r="AB36" s="24">
        <v>1.1052631578947369</v>
      </c>
      <c r="AC36" s="24">
        <v>1.8888888888888888</v>
      </c>
      <c r="AD36" s="24">
        <v>2</v>
      </c>
      <c r="AE36" s="24">
        <v>1.3703703703703705</v>
      </c>
      <c r="AH36" s="23" t="str">
        <f>VLOOKUP(AI36,Munka1!A:B,2,0)</f>
        <v>Eötvös u.gépház</v>
      </c>
      <c r="AI36" s="23" t="s">
        <v>276</v>
      </c>
      <c r="AJ36" s="25">
        <v>170846</v>
      </c>
      <c r="AK36" s="25">
        <v>3</v>
      </c>
    </row>
    <row r="37" spans="1:37" s="22" customFormat="1" ht="15" x14ac:dyDescent="0.25">
      <c r="A37" s="6" t="s">
        <v>82</v>
      </c>
      <c r="B37" s="7" t="s">
        <v>174</v>
      </c>
      <c r="C37" s="7" t="s">
        <v>132</v>
      </c>
      <c r="D37" s="7" t="s">
        <v>135</v>
      </c>
      <c r="E37" s="7">
        <v>1933</v>
      </c>
      <c r="F37" s="7">
        <v>2003</v>
      </c>
      <c r="G37" s="7">
        <v>1</v>
      </c>
      <c r="H37" s="20">
        <f t="shared" ca="1" si="3"/>
        <v>16.452054794520549</v>
      </c>
      <c r="I37" s="7">
        <v>1500</v>
      </c>
      <c r="J37" s="33">
        <v>6782.4767123287675</v>
      </c>
      <c r="K37" s="33">
        <v>720</v>
      </c>
      <c r="L37" s="21">
        <f t="shared" si="4"/>
        <v>0.48</v>
      </c>
      <c r="M37" s="7">
        <v>1</v>
      </c>
      <c r="N37" s="7">
        <v>0</v>
      </c>
      <c r="O37" s="7">
        <v>2</v>
      </c>
      <c r="P37" s="40">
        <f>6-VLOOKUP($A37,$X:$AE,5,0)</f>
        <v>4.083333333333333</v>
      </c>
      <c r="Q37" s="40">
        <f>6-VLOOKUP($A37,$X:$AE,4,0)</f>
        <v>4</v>
      </c>
      <c r="R37" s="40">
        <f>6-VLOOKUP($A37,$X:$AE,6,0)</f>
        <v>4</v>
      </c>
      <c r="S37" s="40">
        <f>6-VLOOKUP($A37,$X:$AE,7,0)</f>
        <v>6</v>
      </c>
      <c r="T37" s="40">
        <f>6-VLOOKUP($A37,$X:$AE,3,0)</f>
        <v>4</v>
      </c>
      <c r="U37" s="40">
        <f>6-VLOOKUP($A37,$X:$AE,8,0)</f>
        <v>4.0277777777777777</v>
      </c>
      <c r="V37" s="40">
        <f>VLOOKUP($A37,$AH:$AK,4,0)/7.5</f>
        <v>0.93333333333333335</v>
      </c>
      <c r="W37" s="22">
        <f t="shared" si="5"/>
        <v>0.43555555555555558</v>
      </c>
      <c r="X37" s="23" t="str">
        <f>VLOOKUP(Y37,Munka1!A:B,2,0)</f>
        <v>Érdi vízátadás</v>
      </c>
      <c r="Y37" s="23" t="s">
        <v>277</v>
      </c>
      <c r="Z37" s="24"/>
      <c r="AA37" s="24">
        <v>3</v>
      </c>
      <c r="AB37" s="24">
        <v>3.6875</v>
      </c>
      <c r="AC37" s="24">
        <v>2.8</v>
      </c>
      <c r="AD37" s="24"/>
      <c r="AE37" s="24">
        <v>3.3846153846153846</v>
      </c>
      <c r="AH37" s="23" t="str">
        <f>VLOOKUP(AI37,Munka1!A:B,2,0)</f>
        <v>Érdi vízátadás</v>
      </c>
      <c r="AI37" s="23" t="s">
        <v>277</v>
      </c>
      <c r="AJ37" s="25">
        <v>2329504</v>
      </c>
      <c r="AK37" s="25">
        <v>8</v>
      </c>
    </row>
    <row r="38" spans="1:37" s="22" customFormat="1" ht="15" x14ac:dyDescent="0.25">
      <c r="A38" s="6" t="s">
        <v>38</v>
      </c>
      <c r="B38" s="7" t="s">
        <v>209</v>
      </c>
      <c r="C38" s="7" t="s">
        <v>132</v>
      </c>
      <c r="D38" s="7" t="s">
        <v>134</v>
      </c>
      <c r="E38" s="7">
        <v>1961</v>
      </c>
      <c r="F38" s="7">
        <v>2000</v>
      </c>
      <c r="G38" s="7">
        <v>1</v>
      </c>
      <c r="H38" s="20">
        <f t="shared" ca="1" si="3"/>
        <v>19.454794520547946</v>
      </c>
      <c r="I38" s="7">
        <v>6264</v>
      </c>
      <c r="J38" s="33">
        <v>2453.766383561644</v>
      </c>
      <c r="K38" s="33">
        <v>1500</v>
      </c>
      <c r="L38" s="21">
        <f t="shared" si="4"/>
        <v>0.23946360153256704</v>
      </c>
      <c r="M38" s="7">
        <v>1</v>
      </c>
      <c r="N38" s="7">
        <v>0</v>
      </c>
      <c r="O38" s="7">
        <v>1</v>
      </c>
      <c r="P38" s="40">
        <f>6-VLOOKUP($A38,$X:$AE,5,0)</f>
        <v>3.3888888888888888</v>
      </c>
      <c r="Q38" s="40">
        <f>6-VLOOKUP($A38,$X:$AE,4,0)</f>
        <v>2.5319148936170213</v>
      </c>
      <c r="R38" s="40">
        <f>6-VLOOKUP($A38,$X:$AE,6,0)</f>
        <v>3.2962962962962963</v>
      </c>
      <c r="S38" s="40">
        <f>6-VLOOKUP($A38,$X:$AE,7,0)</f>
        <v>6</v>
      </c>
      <c r="T38" s="40">
        <f>6-VLOOKUP($A38,$X:$AE,3,0)</f>
        <v>2.4545454545454546</v>
      </c>
      <c r="U38" s="40">
        <f>6-VLOOKUP($A38,$X:$AE,8,0)</f>
        <v>2.950413223140496</v>
      </c>
      <c r="V38" s="40">
        <f>VLOOKUP($A38,$AH:$AK,4,0)/7.5</f>
        <v>1.3333333333333333</v>
      </c>
      <c r="W38" s="22">
        <f t="shared" si="5"/>
        <v>1.3088038166408071</v>
      </c>
      <c r="X38" s="23" t="str">
        <f>VLOOKUP(Y38,Munka1!A:B,2,0)</f>
        <v>Érdi vízátadás</v>
      </c>
      <c r="Y38" s="23" t="s">
        <v>278</v>
      </c>
      <c r="Z38" s="24"/>
      <c r="AA38" s="24"/>
      <c r="AB38" s="24">
        <v>3.2857142857142856</v>
      </c>
      <c r="AC38" s="24">
        <v>2.5</v>
      </c>
      <c r="AD38" s="24"/>
      <c r="AE38" s="24">
        <v>3.1111111111111112</v>
      </c>
      <c r="AH38" s="23" t="str">
        <f>VLOOKUP(AI38,Munka1!A:B,2,0)</f>
        <v>Érdi vízátadás</v>
      </c>
      <c r="AI38" s="23" t="s">
        <v>278</v>
      </c>
      <c r="AJ38" s="25">
        <v>681933</v>
      </c>
      <c r="AK38" s="25">
        <v>2</v>
      </c>
    </row>
    <row r="39" spans="1:37" s="22" customFormat="1" ht="15" x14ac:dyDescent="0.25">
      <c r="A39" s="6" t="s">
        <v>81</v>
      </c>
      <c r="B39" s="7" t="s">
        <v>238</v>
      </c>
      <c r="C39" s="7" t="s">
        <v>132</v>
      </c>
      <c r="D39" s="7" t="s">
        <v>134</v>
      </c>
      <c r="E39" s="7">
        <v>1970</v>
      </c>
      <c r="F39" s="7">
        <v>1987</v>
      </c>
      <c r="G39" s="7">
        <v>1</v>
      </c>
      <c r="H39" s="20">
        <f t="shared" ca="1" si="3"/>
        <v>32.463013698630135</v>
      </c>
      <c r="I39" s="7">
        <v>6840</v>
      </c>
      <c r="J39" s="7">
        <v>0</v>
      </c>
      <c r="K39" s="33">
        <v>0</v>
      </c>
      <c r="L39" s="21">
        <f t="shared" si="4"/>
        <v>0</v>
      </c>
      <c r="M39" s="7">
        <v>1</v>
      </c>
      <c r="N39" s="7">
        <v>0</v>
      </c>
      <c r="O39" s="7">
        <v>2</v>
      </c>
      <c r="P39" s="40">
        <f>6-VLOOKUP($A39,$X:$AE,5,0)</f>
        <v>3.3076923076923075</v>
      </c>
      <c r="Q39" s="40">
        <f>6-VLOOKUP($A39,$X:$AE,4,0)</f>
        <v>2.8666666666666667</v>
      </c>
      <c r="R39" s="40">
        <f>6-VLOOKUP($A39,$X:$AE,6,0)</f>
        <v>3.625</v>
      </c>
      <c r="S39" s="40">
        <f>6-VLOOKUP($A39,$X:$AE,7,0)</f>
        <v>3</v>
      </c>
      <c r="T39" s="40">
        <f>6-VLOOKUP($A39,$X:$AE,3,0)</f>
        <v>3</v>
      </c>
      <c r="U39" s="40">
        <f>6-VLOOKUP($A39,$X:$AE,8,0)</f>
        <v>3.1666666666666665</v>
      </c>
      <c r="V39" s="40">
        <f>VLOOKUP($A39,$AH:$AK,4,0)/7.5</f>
        <v>0.8</v>
      </c>
      <c r="W39" s="22">
        <f t="shared" si="5"/>
        <v>0</v>
      </c>
      <c r="X39" s="23" t="str">
        <f>VLOOKUP(Y39,Munka1!A:B,2,0)</f>
        <v>Fejér Lipót gépház</v>
      </c>
      <c r="Y39" s="23" t="s">
        <v>279</v>
      </c>
      <c r="Z39" s="24">
        <v>2.6666666666666665</v>
      </c>
      <c r="AA39" s="24">
        <v>2</v>
      </c>
      <c r="AB39" s="24">
        <v>2</v>
      </c>
      <c r="AC39" s="24">
        <v>2</v>
      </c>
      <c r="AD39" s="24">
        <v>2</v>
      </c>
      <c r="AE39" s="24">
        <v>2.0666666666666669</v>
      </c>
      <c r="AH39" s="23" t="str">
        <f>VLOOKUP(AI39,Munka1!A:B,2,0)</f>
        <v>Fejér Lipót gépház</v>
      </c>
      <c r="AI39" s="23" t="s">
        <v>279</v>
      </c>
      <c r="AJ39" s="25">
        <v>258156</v>
      </c>
      <c r="AK39" s="25">
        <v>3</v>
      </c>
    </row>
    <row r="40" spans="1:37" s="22" customFormat="1" ht="15" x14ac:dyDescent="0.25">
      <c r="A40" s="6" t="s">
        <v>379</v>
      </c>
      <c r="B40" s="7" t="s">
        <v>198</v>
      </c>
      <c r="C40" s="7" t="s">
        <v>132</v>
      </c>
      <c r="D40" s="7" t="s">
        <v>137</v>
      </c>
      <c r="E40" s="7">
        <v>2009</v>
      </c>
      <c r="F40" s="7"/>
      <c r="G40" s="7">
        <v>1</v>
      </c>
      <c r="H40" s="20">
        <f t="shared" ca="1" si="3"/>
        <v>10.446575342465753</v>
      </c>
      <c r="I40" s="7">
        <v>800</v>
      </c>
      <c r="J40" s="33">
        <v>3407.8849315068492</v>
      </c>
      <c r="K40" s="33">
        <v>450</v>
      </c>
      <c r="L40" s="21">
        <f t="shared" si="4"/>
        <v>0.5625</v>
      </c>
      <c r="M40" s="7">
        <v>0</v>
      </c>
      <c r="N40" s="7">
        <v>0</v>
      </c>
      <c r="O40" s="7">
        <v>2</v>
      </c>
      <c r="P40" s="40">
        <v>4.1538461538461533</v>
      </c>
      <c r="Q40" s="40">
        <v>4.666666666666667</v>
      </c>
      <c r="R40" s="40">
        <v>4</v>
      </c>
      <c r="S40" s="40">
        <v>5</v>
      </c>
      <c r="T40" s="40">
        <v>5</v>
      </c>
      <c r="U40" s="40">
        <v>4.4000000000000004</v>
      </c>
      <c r="V40" s="40">
        <v>0.93333333333333335</v>
      </c>
      <c r="W40" s="22">
        <f t="shared" si="5"/>
        <v>0.62999999999999967</v>
      </c>
      <c r="X40" s="23" t="str">
        <f>VLOOKUP(Y40,Munka1!A:B,2,0)</f>
        <v>Fenyőgyöngye II. gépház</v>
      </c>
      <c r="Y40" s="23" t="s">
        <v>280</v>
      </c>
      <c r="Z40" s="24">
        <v>2.5</v>
      </c>
      <c r="AA40" s="24">
        <v>2.2000000000000002</v>
      </c>
      <c r="AB40" s="24">
        <v>2.2000000000000002</v>
      </c>
      <c r="AC40" s="24">
        <v>2</v>
      </c>
      <c r="AD40" s="24">
        <v>2</v>
      </c>
      <c r="AE40" s="24">
        <v>2.1428571428571428</v>
      </c>
      <c r="AH40" s="23" t="str">
        <f>VLOOKUP(AI40,Munka1!A:B,2,0)</f>
        <v>Fenyőgyöngye II. gépház</v>
      </c>
      <c r="AI40" s="23" t="s">
        <v>280</v>
      </c>
      <c r="AJ40" s="25">
        <v>694300.33333333326</v>
      </c>
      <c r="AK40" s="25">
        <v>4</v>
      </c>
    </row>
    <row r="41" spans="1:37" s="22" customFormat="1" ht="15" x14ac:dyDescent="0.25">
      <c r="A41" s="6" t="s">
        <v>67</v>
      </c>
      <c r="B41" s="7" t="s">
        <v>224</v>
      </c>
      <c r="C41" s="7" t="s">
        <v>132</v>
      </c>
      <c r="D41" s="7" t="s">
        <v>134</v>
      </c>
      <c r="E41" s="7">
        <v>1981</v>
      </c>
      <c r="F41" s="7">
        <v>2002</v>
      </c>
      <c r="G41" s="7">
        <v>1</v>
      </c>
      <c r="H41" s="20">
        <f t="shared" ca="1" si="3"/>
        <v>17.452054794520549</v>
      </c>
      <c r="I41" s="7">
        <v>250</v>
      </c>
      <c r="J41" s="33">
        <v>210.18412328767118</v>
      </c>
      <c r="K41" s="33">
        <v>70</v>
      </c>
      <c r="L41" s="21">
        <f t="shared" si="4"/>
        <v>0.28000000000000003</v>
      </c>
      <c r="M41" s="7">
        <v>1</v>
      </c>
      <c r="N41" s="7">
        <v>0</v>
      </c>
      <c r="O41" s="7">
        <v>2</v>
      </c>
      <c r="P41" s="40">
        <f>6-VLOOKUP($A41,$X:$AE,5,0)</f>
        <v>3.4333333333333331</v>
      </c>
      <c r="Q41" s="40">
        <f>6-VLOOKUP($A41,$X:$AE,4,0)</f>
        <v>3.3333333333333335</v>
      </c>
      <c r="R41" s="40">
        <f>6-VLOOKUP($A41,$X:$AE,6,0)</f>
        <v>3.8421052631578947</v>
      </c>
      <c r="S41" s="40">
        <f>6-VLOOKUP($A41,$X:$AE,7,0)</f>
        <v>3</v>
      </c>
      <c r="T41" s="40">
        <f>6-VLOOKUP($A41,$X:$AE,3,0)</f>
        <v>3</v>
      </c>
      <c r="U41" s="40">
        <f>6-VLOOKUP($A41,$X:$AE,8,0)</f>
        <v>3.5344827586206895</v>
      </c>
      <c r="V41" s="40">
        <f>VLOOKUP($A41,$AH:$AK,4,0)/7.5</f>
        <v>0.66666666666666663</v>
      </c>
      <c r="W41" s="22">
        <f t="shared" si="5"/>
        <v>0.27356321839080466</v>
      </c>
      <c r="X41" s="23" t="str">
        <f>VLOOKUP(Y41,Munka1!A:B,2,0)</f>
        <v>Ferihegyi Rákoscsaba gépház /RÉGI/</v>
      </c>
      <c r="Y41" s="23" t="s">
        <v>281</v>
      </c>
      <c r="Z41" s="24">
        <v>3</v>
      </c>
      <c r="AA41" s="24">
        <v>2.4210526315789473</v>
      </c>
      <c r="AB41" s="24">
        <v>2.6153846153846154</v>
      </c>
      <c r="AC41" s="24">
        <v>2.3636363636363638</v>
      </c>
      <c r="AD41" s="24">
        <v>3</v>
      </c>
      <c r="AE41" s="24">
        <v>2.5270270270270272</v>
      </c>
      <c r="AH41" s="23" t="str">
        <f>VLOOKUP(AI41,Munka1!A:B,2,0)</f>
        <v>Ferihegyi Rákoscsaba gépház /RÉGI/</v>
      </c>
      <c r="AI41" s="23" t="s">
        <v>281</v>
      </c>
      <c r="AJ41" s="25">
        <v>160150</v>
      </c>
      <c r="AK41" s="25">
        <v>4</v>
      </c>
    </row>
    <row r="42" spans="1:37" s="22" customFormat="1" ht="15" x14ac:dyDescent="0.25">
      <c r="A42" s="6" t="s">
        <v>36</v>
      </c>
      <c r="B42" s="7" t="s">
        <v>217</v>
      </c>
      <c r="C42" s="7" t="s">
        <v>132</v>
      </c>
      <c r="D42" s="7" t="s">
        <v>134</v>
      </c>
      <c r="E42" s="7">
        <v>1975</v>
      </c>
      <c r="F42" s="7">
        <v>2003</v>
      </c>
      <c r="G42" s="7">
        <v>1</v>
      </c>
      <c r="H42" s="20">
        <f t="shared" ca="1" si="3"/>
        <v>16.452054794520549</v>
      </c>
      <c r="I42" s="7">
        <v>24</v>
      </c>
      <c r="J42" s="33">
        <v>45.417490410958898</v>
      </c>
      <c r="K42" s="33">
        <v>5</v>
      </c>
      <c r="L42" s="21">
        <f t="shared" si="4"/>
        <v>0.20833333333333334</v>
      </c>
      <c r="M42" s="7">
        <v>0</v>
      </c>
      <c r="N42" s="7">
        <v>0</v>
      </c>
      <c r="O42" s="7">
        <v>2</v>
      </c>
      <c r="P42" s="40">
        <f>6-VLOOKUP($A42,$X:$AE,5,0)</f>
        <v>3.1428571428571428</v>
      </c>
      <c r="Q42" s="40">
        <f>6-VLOOKUP($A42,$X:$AE,4,0)</f>
        <v>3.1818181818181817</v>
      </c>
      <c r="R42" s="40">
        <f>6-VLOOKUP($A42,$X:$AE,6,0)</f>
        <v>3.625</v>
      </c>
      <c r="S42" s="40">
        <f>6-VLOOKUP($A42,$X:$AE,7,0)</f>
        <v>3</v>
      </c>
      <c r="T42" s="40">
        <f>6-VLOOKUP($A42,$X:$AE,3,0)</f>
        <v>3</v>
      </c>
      <c r="U42" s="40">
        <f>6-VLOOKUP($A42,$X:$AE,8,0)</f>
        <v>3.2941176470588234</v>
      </c>
      <c r="V42" s="40">
        <f>VLOOKUP($A42,$AH:$AK,4,0)/7.5</f>
        <v>0.8</v>
      </c>
      <c r="W42" s="22">
        <f t="shared" si="5"/>
        <v>0.56862745098039225</v>
      </c>
      <c r="X42" s="23" t="str">
        <f>VLOOKUP(Y42,Munka1!A:B,2,0)</f>
        <v>Ferihegyi Rákoshegyi gépház /ÚJ/</v>
      </c>
      <c r="Y42" s="23" t="s">
        <v>282</v>
      </c>
      <c r="Z42" s="24">
        <v>3</v>
      </c>
      <c r="AA42" s="24">
        <v>2.6388888888888888</v>
      </c>
      <c r="AB42" s="24">
        <v>2.5428571428571427</v>
      </c>
      <c r="AC42" s="24">
        <v>2.2916666666666665</v>
      </c>
      <c r="AD42" s="24">
        <v>3</v>
      </c>
      <c r="AE42" s="24">
        <v>2.5576923076923075</v>
      </c>
      <c r="AH42" s="23" t="str">
        <f>VLOOKUP(AI42,Munka1!A:B,2,0)</f>
        <v>Ferihegyi Rákoshegyi gépház /ÚJ/</v>
      </c>
      <c r="AI42" s="23" t="s">
        <v>282</v>
      </c>
      <c r="AJ42" s="25">
        <v>771797</v>
      </c>
      <c r="AK42" s="25">
        <v>8</v>
      </c>
    </row>
    <row r="43" spans="1:37" s="22" customFormat="1" ht="15" x14ac:dyDescent="0.25">
      <c r="A43" s="6" t="s">
        <v>108</v>
      </c>
      <c r="B43" s="7" t="s">
        <v>214</v>
      </c>
      <c r="C43" s="7" t="s">
        <v>132</v>
      </c>
      <c r="D43" s="7" t="s">
        <v>134</v>
      </c>
      <c r="E43" s="7">
        <v>1976</v>
      </c>
      <c r="F43" s="7">
        <v>2002</v>
      </c>
      <c r="G43" s="7">
        <v>1</v>
      </c>
      <c r="H43" s="20">
        <f t="shared" ca="1" si="3"/>
        <v>17.452054794520549</v>
      </c>
      <c r="I43" s="7">
        <v>1085</v>
      </c>
      <c r="J43" s="33">
        <v>1686.5763287671236</v>
      </c>
      <c r="K43" s="33">
        <v>150</v>
      </c>
      <c r="L43" s="21">
        <f t="shared" si="4"/>
        <v>0.13824884792626729</v>
      </c>
      <c r="M43" s="7">
        <v>0</v>
      </c>
      <c r="N43" s="7">
        <v>0</v>
      </c>
      <c r="O43" s="7">
        <v>2</v>
      </c>
      <c r="P43" s="40">
        <f>6-VLOOKUP($A43,$X:$AE,5,0)</f>
        <v>3.096774193548387</v>
      </c>
      <c r="Q43" s="40">
        <f>6-VLOOKUP($A43,$X:$AE,4,0)</f>
        <v>3.3125</v>
      </c>
      <c r="R43" s="40">
        <f>6-VLOOKUP($A43,$X:$AE,6,0)</f>
        <v>3.6842105263157894</v>
      </c>
      <c r="S43" s="40">
        <f>6-VLOOKUP($A43,$X:$AE,7,0)</f>
        <v>3</v>
      </c>
      <c r="T43" s="40">
        <f>6-VLOOKUP($A43,$X:$AE,3,0)</f>
        <v>3</v>
      </c>
      <c r="U43" s="40">
        <f>6-VLOOKUP($A43,$X:$AE,8,0)</f>
        <v>3.2916666666666665</v>
      </c>
      <c r="V43" s="40">
        <f>VLOOKUP($A43,$AH:$AK,4,0)/7.5</f>
        <v>1.2</v>
      </c>
      <c r="W43" s="22">
        <f t="shared" si="5"/>
        <v>0.56682027649769595</v>
      </c>
      <c r="X43" s="23" t="str">
        <f>VLOOKUP(Y43,Munka1!A:B,2,0)</f>
        <v>Füredi u.gépház</v>
      </c>
      <c r="Y43" s="23" t="s">
        <v>283</v>
      </c>
      <c r="Z43" s="24">
        <v>3</v>
      </c>
      <c r="AA43" s="24">
        <v>2.5555555555555554</v>
      </c>
      <c r="AB43" s="24">
        <v>3.1363636363636362</v>
      </c>
      <c r="AC43" s="24">
        <v>2.3125</v>
      </c>
      <c r="AD43" s="24">
        <v>3</v>
      </c>
      <c r="AE43" s="24">
        <v>2.76</v>
      </c>
      <c r="AH43" s="23" t="str">
        <f>VLOOKUP(AI43,Munka1!A:B,2,0)</f>
        <v>Füredi u.gépház</v>
      </c>
      <c r="AI43" s="23" t="s">
        <v>283</v>
      </c>
      <c r="AJ43" s="25">
        <v>913984</v>
      </c>
      <c r="AK43" s="25">
        <v>3</v>
      </c>
    </row>
    <row r="44" spans="1:37" s="22" customFormat="1" ht="15" x14ac:dyDescent="0.25">
      <c r="A44" s="6" t="s">
        <v>83</v>
      </c>
      <c r="B44" s="7" t="s">
        <v>173</v>
      </c>
      <c r="C44" s="7" t="s">
        <v>132</v>
      </c>
      <c r="D44" s="7" t="s">
        <v>135</v>
      </c>
      <c r="E44" s="7">
        <v>1933</v>
      </c>
      <c r="F44" s="7">
        <v>2003</v>
      </c>
      <c r="G44" s="7">
        <v>1</v>
      </c>
      <c r="H44" s="20">
        <f t="shared" ca="1" si="3"/>
        <v>16.452054794520549</v>
      </c>
      <c r="I44" s="7">
        <v>3800</v>
      </c>
      <c r="J44" s="33">
        <v>22067.131207191782</v>
      </c>
      <c r="K44" s="33">
        <v>1350</v>
      </c>
      <c r="L44" s="21">
        <f t="shared" si="4"/>
        <v>0.35526315789473684</v>
      </c>
      <c r="M44" s="7">
        <v>1</v>
      </c>
      <c r="N44" s="7">
        <v>0</v>
      </c>
      <c r="O44" s="7">
        <v>2</v>
      </c>
      <c r="P44" s="40">
        <f>6-VLOOKUP($A44,$X:$AE,5,0)</f>
        <v>3.3809523809523809</v>
      </c>
      <c r="Q44" s="40">
        <f>6-VLOOKUP($A44,$X:$AE,4,0)</f>
        <v>3.7272727272727271</v>
      </c>
      <c r="R44" s="40">
        <f>6-VLOOKUP($A44,$X:$AE,6,0)</f>
        <v>4.2857142857142856</v>
      </c>
      <c r="S44" s="40">
        <f>6-VLOOKUP($A44,$X:$AE,7,0)</f>
        <v>4</v>
      </c>
      <c r="T44" s="40">
        <f>6-VLOOKUP($A44,$X:$AE,3,0)</f>
        <v>4</v>
      </c>
      <c r="U44" s="40">
        <f>6-VLOOKUP($A44,$X:$AE,8,0)</f>
        <v>3.6818181818181817</v>
      </c>
      <c r="V44" s="40">
        <f>VLOOKUP($A44,$AH:$AK,4,0)/7.5</f>
        <v>0.8</v>
      </c>
      <c r="W44" s="22">
        <f t="shared" si="5"/>
        <v>0.37464114832535889</v>
      </c>
      <c r="X44" s="23" t="str">
        <f>VLOOKUP(Y44,Munka1!A:B,2,0)</f>
        <v>Gazdagréti gépház</v>
      </c>
      <c r="Y44" s="23" t="s">
        <v>51</v>
      </c>
      <c r="Z44" s="24">
        <v>2</v>
      </c>
      <c r="AA44" s="24">
        <v>2</v>
      </c>
      <c r="AB44" s="24">
        <v>2.0666666666666669</v>
      </c>
      <c r="AC44" s="24">
        <v>2</v>
      </c>
      <c r="AD44" s="24">
        <v>2</v>
      </c>
      <c r="AE44" s="24">
        <v>2.02</v>
      </c>
      <c r="AH44" s="23" t="str">
        <f>VLOOKUP(AI44,Munka1!A:B,2,0)</f>
        <v>Gazdagréti gépház</v>
      </c>
      <c r="AI44" s="23" t="s">
        <v>51</v>
      </c>
      <c r="AJ44" s="25">
        <v>18856</v>
      </c>
      <c r="AK44" s="25">
        <v>1</v>
      </c>
    </row>
    <row r="45" spans="1:37" s="22" customFormat="1" ht="15" x14ac:dyDescent="0.25">
      <c r="A45" s="6" t="s">
        <v>111</v>
      </c>
      <c r="B45" s="7" t="s">
        <v>146</v>
      </c>
      <c r="C45" s="7" t="s">
        <v>132</v>
      </c>
      <c r="D45" s="7" t="s">
        <v>135</v>
      </c>
      <c r="E45" s="7">
        <v>1971</v>
      </c>
      <c r="F45" s="7">
        <v>1993</v>
      </c>
      <c r="G45" s="7">
        <v>1</v>
      </c>
      <c r="H45" s="20">
        <f t="shared" ca="1" si="3"/>
        <v>26.457534246575342</v>
      </c>
      <c r="I45" s="7">
        <v>100</v>
      </c>
      <c r="J45" s="33">
        <v>154.53883287671232</v>
      </c>
      <c r="K45" s="33">
        <v>40</v>
      </c>
      <c r="L45" s="21">
        <f t="shared" si="4"/>
        <v>0.4</v>
      </c>
      <c r="M45" s="7">
        <v>1</v>
      </c>
      <c r="N45" s="7">
        <v>0</v>
      </c>
      <c r="O45" s="7">
        <v>2</v>
      </c>
      <c r="P45" s="40">
        <v>4</v>
      </c>
      <c r="Q45" s="40">
        <v>3.8333333333333335</v>
      </c>
      <c r="R45" s="40">
        <v>3.9090909090909092</v>
      </c>
      <c r="S45" s="40">
        <v>4</v>
      </c>
      <c r="T45" s="40">
        <v>4</v>
      </c>
      <c r="U45" s="40">
        <v>3.9230769230769229</v>
      </c>
      <c r="V45" s="40">
        <v>0.8</v>
      </c>
      <c r="W45" s="22">
        <f t="shared" si="5"/>
        <v>0.34461538461538471</v>
      </c>
      <c r="X45" s="23" t="str">
        <f>VLOOKUP(Y45,Munka1!A:B,2,0)</f>
        <v>Gépház</v>
      </c>
      <c r="Y45" s="23" t="s">
        <v>0</v>
      </c>
      <c r="Z45" s="24">
        <v>3</v>
      </c>
      <c r="AA45" s="24">
        <v>5</v>
      </c>
      <c r="AB45" s="24">
        <v>3</v>
      </c>
      <c r="AC45" s="24">
        <v>2.3333333333333335</v>
      </c>
      <c r="AD45" s="24"/>
      <c r="AE45" s="24">
        <v>3</v>
      </c>
      <c r="AH45" s="23" t="str">
        <f>VLOOKUP(AI45,Munka1!A:B,2,0)</f>
        <v>Gépház</v>
      </c>
      <c r="AI45" s="23" t="s">
        <v>0</v>
      </c>
      <c r="AJ45" s="25">
        <v>131209</v>
      </c>
      <c r="AK45" s="25">
        <v>2</v>
      </c>
    </row>
    <row r="46" spans="1:37" s="22" customFormat="1" ht="15" x14ac:dyDescent="0.25">
      <c r="A46" s="6" t="s">
        <v>31</v>
      </c>
      <c r="B46" s="7" t="s">
        <v>149</v>
      </c>
      <c r="C46" s="7" t="s">
        <v>132</v>
      </c>
      <c r="D46" s="7" t="s">
        <v>135</v>
      </c>
      <c r="E46" s="7">
        <v>1879</v>
      </c>
      <c r="F46" s="7">
        <v>2000</v>
      </c>
      <c r="G46" s="7">
        <v>1</v>
      </c>
      <c r="H46" s="20">
        <f t="shared" ca="1" si="3"/>
        <v>19.454794520547946</v>
      </c>
      <c r="I46" s="7">
        <v>1050</v>
      </c>
      <c r="J46" s="33">
        <v>5692.3189178082184</v>
      </c>
      <c r="K46" s="7">
        <v>1000</v>
      </c>
      <c r="L46" s="21">
        <f t="shared" si="4"/>
        <v>0.95238095238095233</v>
      </c>
      <c r="M46" s="7">
        <v>1</v>
      </c>
      <c r="N46" s="7">
        <v>0</v>
      </c>
      <c r="O46" s="7">
        <v>1</v>
      </c>
      <c r="P46" s="40">
        <f>6-VLOOKUP($A46,$X:$AE,5,0)</f>
        <v>4</v>
      </c>
      <c r="Q46" s="40">
        <f>6-VLOOKUP($A46,$X:$AE,4,0)</f>
        <v>6</v>
      </c>
      <c r="R46" s="40">
        <f>6-VLOOKUP($A46,$X:$AE,6,0)</f>
        <v>4</v>
      </c>
      <c r="S46" s="40">
        <f>6-VLOOKUP($A46,$X:$AE,7,0)</f>
        <v>6</v>
      </c>
      <c r="T46" s="40">
        <f>6-VLOOKUP($A46,$X:$AE,3,0)</f>
        <v>6</v>
      </c>
      <c r="U46" s="40">
        <f>6-VLOOKUP($A46,$X:$AE,8,0)</f>
        <v>4</v>
      </c>
      <c r="V46" s="40">
        <f>VLOOKUP($A46,$AH:$AK,4,0)/7.5</f>
        <v>0.66666666666666663</v>
      </c>
      <c r="W46" s="22">
        <f t="shared" si="5"/>
        <v>1.2698412698412698</v>
      </c>
      <c r="X46" s="23" t="str">
        <f>VLOOKUP(Y46,Munka1!A:B,2,0)</f>
        <v>Gilice téri Új gépház Lakatos zóna</v>
      </c>
      <c r="Y46" s="23" t="s">
        <v>284</v>
      </c>
      <c r="Z46" s="24">
        <v>3</v>
      </c>
      <c r="AA46" s="24">
        <v>2.8947368421052633</v>
      </c>
      <c r="AB46" s="24">
        <v>2.9230769230769229</v>
      </c>
      <c r="AC46" s="24">
        <v>2.5333333333333332</v>
      </c>
      <c r="AD46" s="24">
        <v>3</v>
      </c>
      <c r="AE46" s="24">
        <v>2.8076923076923075</v>
      </c>
      <c r="AH46" s="23" t="str">
        <f>VLOOKUP(AI46,Munka1!A:B,2,0)</f>
        <v>Gilice téri Új gépház Lakatos zóna</v>
      </c>
      <c r="AI46" s="23" t="s">
        <v>284</v>
      </c>
      <c r="AJ46" s="25">
        <v>1736329.5</v>
      </c>
      <c r="AK46" s="25">
        <v>6</v>
      </c>
    </row>
    <row r="47" spans="1:37" s="22" customFormat="1" ht="15" x14ac:dyDescent="0.25">
      <c r="A47" s="6" t="s">
        <v>39</v>
      </c>
      <c r="B47" s="7" t="s">
        <v>171</v>
      </c>
      <c r="C47" s="7" t="s">
        <v>132</v>
      </c>
      <c r="D47" s="7" t="s">
        <v>135</v>
      </c>
      <c r="E47" s="7">
        <v>1912</v>
      </c>
      <c r="F47" s="7">
        <v>2000</v>
      </c>
      <c r="G47" s="7">
        <v>1</v>
      </c>
      <c r="H47" s="20">
        <f t="shared" ca="1" si="3"/>
        <v>19.454794520547946</v>
      </c>
      <c r="I47" s="7">
        <v>680</v>
      </c>
      <c r="J47" s="33">
        <v>2615.4196986301367</v>
      </c>
      <c r="K47" s="33">
        <v>280</v>
      </c>
      <c r="L47" s="21">
        <f t="shared" si="4"/>
        <v>0.41176470588235292</v>
      </c>
      <c r="M47" s="7">
        <v>1</v>
      </c>
      <c r="N47" s="7">
        <v>0</v>
      </c>
      <c r="O47" s="7">
        <v>2</v>
      </c>
      <c r="P47" s="40">
        <f>6-VLOOKUP($A47,$X:$AE,5,0)</f>
        <v>4</v>
      </c>
      <c r="Q47" s="40">
        <f>6-VLOOKUP($A47,$X:$AE,4,0)</f>
        <v>4</v>
      </c>
      <c r="R47" s="40">
        <f>6-VLOOKUP($A47,$X:$AE,6,0)</f>
        <v>4</v>
      </c>
      <c r="S47" s="40">
        <f>6-VLOOKUP($A47,$X:$AE,7,0)</f>
        <v>6</v>
      </c>
      <c r="T47" s="40">
        <f>6-VLOOKUP($A47,$X:$AE,3,0)</f>
        <v>4</v>
      </c>
      <c r="U47" s="40">
        <f>6-VLOOKUP($A47,$X:$AE,8,0)</f>
        <v>4</v>
      </c>
      <c r="V47" s="40">
        <f>VLOOKUP($A47,$AH:$AK,4,0)/7.5</f>
        <v>0.8</v>
      </c>
      <c r="W47" s="22">
        <f t="shared" si="5"/>
        <v>0.32941176470588235</v>
      </c>
      <c r="X47" s="23" t="str">
        <f>VLOOKUP(Y47,Munka1!A:B,2,0)</f>
        <v>Gilice téri Régi Kepe gépház</v>
      </c>
      <c r="Y47" s="23" t="s">
        <v>285</v>
      </c>
      <c r="Z47" s="24">
        <v>3</v>
      </c>
      <c r="AA47" s="24">
        <v>2.9285714285714284</v>
      </c>
      <c r="AB47" s="24">
        <v>3</v>
      </c>
      <c r="AC47" s="24">
        <v>2.625</v>
      </c>
      <c r="AD47" s="24"/>
      <c r="AE47" s="24">
        <v>2.8918918918918921</v>
      </c>
      <c r="AH47" s="23" t="str">
        <f>VLOOKUP(AI47,Munka1!A:B,2,0)</f>
        <v>Gilice téri Régi Kepe gépház</v>
      </c>
      <c r="AI47" s="23" t="s">
        <v>285</v>
      </c>
      <c r="AJ47" s="25">
        <v>1493123</v>
      </c>
      <c r="AK47" s="25">
        <v>5</v>
      </c>
    </row>
    <row r="48" spans="1:37" s="22" customFormat="1" ht="15" x14ac:dyDescent="0.25">
      <c r="A48" s="6" t="s">
        <v>113</v>
      </c>
      <c r="B48" s="7" t="s">
        <v>150</v>
      </c>
      <c r="C48" s="7" t="s">
        <v>132</v>
      </c>
      <c r="D48" s="7" t="s">
        <v>135</v>
      </c>
      <c r="E48" s="7">
        <v>1971</v>
      </c>
      <c r="F48" s="7">
        <v>2012</v>
      </c>
      <c r="G48" s="7">
        <v>1</v>
      </c>
      <c r="H48" s="20">
        <f t="shared" ca="1" si="3"/>
        <v>7.4465753424657537</v>
      </c>
      <c r="I48" s="7">
        <v>500</v>
      </c>
      <c r="J48" s="33">
        <v>1218.3760821917808</v>
      </c>
      <c r="K48" s="33">
        <v>240</v>
      </c>
      <c r="L48" s="21">
        <f t="shared" si="4"/>
        <v>0.48</v>
      </c>
      <c r="M48" s="7">
        <v>1</v>
      </c>
      <c r="N48" s="7">
        <v>0</v>
      </c>
      <c r="O48" s="7">
        <v>2</v>
      </c>
      <c r="P48" s="40">
        <v>4.2</v>
      </c>
      <c r="Q48" s="40">
        <v>4.7272727272727275</v>
      </c>
      <c r="R48" s="40">
        <v>4</v>
      </c>
      <c r="S48" s="40">
        <v>5</v>
      </c>
      <c r="T48" s="40">
        <v>4.25</v>
      </c>
      <c r="U48" s="40">
        <v>4.3611111111111107</v>
      </c>
      <c r="V48" s="40">
        <v>1.0666666666666667</v>
      </c>
      <c r="W48" s="22">
        <f t="shared" si="5"/>
        <v>0.3271111111111113</v>
      </c>
      <c r="X48" s="23" t="str">
        <f>VLOOKUP(Y48,Munka1!A:B,2,0)</f>
        <v>Gilice téri Új gépház, Kepe zóna</v>
      </c>
      <c r="Y48" s="23" t="s">
        <v>286</v>
      </c>
      <c r="Z48" s="24">
        <v>3</v>
      </c>
      <c r="AA48" s="24">
        <v>2.6842105263157894</v>
      </c>
      <c r="AB48" s="24">
        <v>2.9</v>
      </c>
      <c r="AC48" s="24">
        <v>2.25</v>
      </c>
      <c r="AD48" s="24"/>
      <c r="AE48" s="24">
        <v>2.6363636363636362</v>
      </c>
      <c r="AH48" s="23" t="str">
        <f>VLOOKUP(AI48,Munka1!A:B,2,0)</f>
        <v>Gilice téri Új gépház, Kepe zóna</v>
      </c>
      <c r="AI48" s="23" t="s">
        <v>286</v>
      </c>
      <c r="AJ48" s="25">
        <v>2221948.5</v>
      </c>
      <c r="AK48" s="25">
        <v>12</v>
      </c>
    </row>
    <row r="49" spans="1:37" s="22" customFormat="1" ht="15" x14ac:dyDescent="0.25">
      <c r="A49" s="6" t="s">
        <v>84</v>
      </c>
      <c r="B49" s="7" t="s">
        <v>183</v>
      </c>
      <c r="C49" s="7" t="s">
        <v>132</v>
      </c>
      <c r="D49" s="7" t="s">
        <v>135</v>
      </c>
      <c r="E49" s="7">
        <v>1933</v>
      </c>
      <c r="F49" s="7">
        <v>2003</v>
      </c>
      <c r="G49" s="7">
        <v>1</v>
      </c>
      <c r="H49" s="20">
        <f t="shared" ca="1" si="3"/>
        <v>16.452054794520549</v>
      </c>
      <c r="I49" s="7">
        <v>1800</v>
      </c>
      <c r="J49" s="33">
        <v>2881.3123287671233</v>
      </c>
      <c r="K49" s="33">
        <v>500</v>
      </c>
      <c r="L49" s="21">
        <f t="shared" si="4"/>
        <v>0.27777777777777779</v>
      </c>
      <c r="M49" s="7">
        <v>1</v>
      </c>
      <c r="N49" s="7">
        <v>0</v>
      </c>
      <c r="O49" s="7">
        <v>2</v>
      </c>
      <c r="P49" s="40">
        <f>6-VLOOKUP($A49,$X:$AE,5,0)</f>
        <v>3.375</v>
      </c>
      <c r="Q49" s="40">
        <f>6-VLOOKUP($A49,$X:$AE,4,0)</f>
        <v>4</v>
      </c>
      <c r="R49" s="40">
        <f>6-VLOOKUP($A49,$X:$AE,6,0)</f>
        <v>4.2</v>
      </c>
      <c r="S49" s="40">
        <f>6-VLOOKUP($A49,$X:$AE,7,0)</f>
        <v>6</v>
      </c>
      <c r="T49" s="40">
        <f>6-VLOOKUP($A49,$X:$AE,3,0)</f>
        <v>4</v>
      </c>
      <c r="U49" s="40">
        <f>6-VLOOKUP($A49,$X:$AE,8,0)</f>
        <v>3.8095238095238093</v>
      </c>
      <c r="V49" s="40">
        <f>VLOOKUP($A49,$AH:$AK,4,0)/7.5</f>
        <v>0.8</v>
      </c>
      <c r="W49" s="22">
        <f t="shared" si="5"/>
        <v>0.26455026455026459</v>
      </c>
      <c r="X49" s="23" t="str">
        <f>VLOOKUP(Y49,Munka1!A:B,2,0)</f>
        <v>Gúla utca alsó gépház</v>
      </c>
      <c r="Y49" s="23" t="s">
        <v>287</v>
      </c>
      <c r="Z49" s="24">
        <v>2</v>
      </c>
      <c r="AA49" s="24">
        <v>2</v>
      </c>
      <c r="AB49" s="24">
        <v>2</v>
      </c>
      <c r="AC49" s="24">
        <v>2</v>
      </c>
      <c r="AD49" s="24">
        <v>2</v>
      </c>
      <c r="AE49" s="24">
        <v>2</v>
      </c>
      <c r="AH49" s="23" t="str">
        <f>VLOOKUP(AI49,Munka1!A:B,2,0)</f>
        <v>Gúla utca alsó gépház</v>
      </c>
      <c r="AI49" s="23" t="s">
        <v>287</v>
      </c>
      <c r="AJ49" s="25">
        <v>149463</v>
      </c>
      <c r="AK49" s="25">
        <v>2</v>
      </c>
    </row>
    <row r="50" spans="1:37" s="22" customFormat="1" ht="15" x14ac:dyDescent="0.25">
      <c r="A50" s="6" t="s">
        <v>64</v>
      </c>
      <c r="B50" s="7" t="s">
        <v>215</v>
      </c>
      <c r="C50" s="7" t="s">
        <v>132</v>
      </c>
      <c r="D50" s="7" t="s">
        <v>134</v>
      </c>
      <c r="E50" s="7">
        <v>1982</v>
      </c>
      <c r="F50" s="7">
        <v>1996</v>
      </c>
      <c r="G50" s="7">
        <v>1</v>
      </c>
      <c r="H50" s="20">
        <f t="shared" ca="1" si="3"/>
        <v>23.457534246575342</v>
      </c>
      <c r="I50" s="7">
        <v>230</v>
      </c>
      <c r="J50" s="33">
        <v>303.71792054794525</v>
      </c>
      <c r="K50" s="33">
        <v>22</v>
      </c>
      <c r="L50" s="21">
        <f t="shared" si="4"/>
        <v>9.5652173913043481E-2</v>
      </c>
      <c r="M50" s="7">
        <v>0</v>
      </c>
      <c r="N50" s="7">
        <v>0</v>
      </c>
      <c r="O50" s="7">
        <v>2</v>
      </c>
      <c r="P50" s="40">
        <f>6-VLOOKUP($A50,$X:$AE,5,0)</f>
        <v>2.7826086956521738</v>
      </c>
      <c r="Q50" s="40">
        <f>6-VLOOKUP($A50,$X:$AE,4,0)</f>
        <v>3</v>
      </c>
      <c r="R50" s="40">
        <f>6-VLOOKUP($A50,$X:$AE,6,0)</f>
        <v>3.4117647058823528</v>
      </c>
      <c r="S50" s="40">
        <f>6-VLOOKUP($A50,$X:$AE,7,0)</f>
        <v>3</v>
      </c>
      <c r="T50" s="40">
        <f>6-VLOOKUP($A50,$X:$AE,3,0)</f>
        <v>3</v>
      </c>
      <c r="U50" s="40">
        <f>6-VLOOKUP($A50,$X:$AE,8,0)</f>
        <v>3.0317460317460316</v>
      </c>
      <c r="V50" s="40">
        <f>VLOOKUP($A50,$AH:$AK,4,0)/7.5</f>
        <v>0.93333333333333335</v>
      </c>
      <c r="W50" s="22">
        <f t="shared" si="5"/>
        <v>0.35143317230273757</v>
      </c>
      <c r="X50" s="23" t="str">
        <f>VLOOKUP(Y50,Munka1!A:B,2,0)</f>
        <v>Gúla utca felső gépház</v>
      </c>
      <c r="Y50" s="23" t="s">
        <v>288</v>
      </c>
      <c r="Z50" s="24">
        <v>2</v>
      </c>
      <c r="AA50" s="24">
        <v>2.7692307692307692</v>
      </c>
      <c r="AB50" s="24">
        <v>2</v>
      </c>
      <c r="AC50" s="24">
        <v>2</v>
      </c>
      <c r="AD50" s="24">
        <v>2</v>
      </c>
      <c r="AE50" s="24">
        <v>2.3846153846153846</v>
      </c>
      <c r="AH50" s="23" t="str">
        <f>VLOOKUP(AI50,Munka1!A:B,2,0)</f>
        <v>Gúla utca felső gépház</v>
      </c>
      <c r="AI50" s="23" t="s">
        <v>288</v>
      </c>
      <c r="AJ50" s="25">
        <v>113942</v>
      </c>
      <c r="AK50" s="25">
        <v>1</v>
      </c>
    </row>
    <row r="51" spans="1:37" s="22" customFormat="1" ht="15" x14ac:dyDescent="0.25">
      <c r="A51" s="6" t="s">
        <v>109</v>
      </c>
      <c r="B51" s="7" t="s">
        <v>204</v>
      </c>
      <c r="C51" s="7" t="s">
        <v>132</v>
      </c>
      <c r="D51" s="7" t="s">
        <v>138</v>
      </c>
      <c r="E51" s="7">
        <v>1971</v>
      </c>
      <c r="F51" s="7">
        <v>2009</v>
      </c>
      <c r="G51" s="7">
        <v>1</v>
      </c>
      <c r="H51" s="20">
        <f t="shared" ca="1" si="3"/>
        <v>10.446575342465753</v>
      </c>
      <c r="I51" s="7">
        <v>400</v>
      </c>
      <c r="J51" s="33">
        <v>374.03407123287678</v>
      </c>
      <c r="K51" s="33">
        <v>110</v>
      </c>
      <c r="L51" s="21">
        <f t="shared" si="4"/>
        <v>0.27500000000000002</v>
      </c>
      <c r="M51" s="7">
        <v>1</v>
      </c>
      <c r="N51" s="7">
        <v>0</v>
      </c>
      <c r="O51" s="7">
        <v>1</v>
      </c>
      <c r="P51" s="40">
        <f>6-VLOOKUP($A51,$X:$AE,5,0)</f>
        <v>3</v>
      </c>
      <c r="Q51" s="40">
        <f>6-VLOOKUP($A51,$X:$AE,4,0)</f>
        <v>3.2222222222222223</v>
      </c>
      <c r="R51" s="40">
        <f>6-VLOOKUP($A51,$X:$AE,6,0)</f>
        <v>3</v>
      </c>
      <c r="S51" s="40">
        <f>6-VLOOKUP($A51,$X:$AE,7,0)</f>
        <v>3.4</v>
      </c>
      <c r="T51" s="40">
        <f>6-VLOOKUP($A51,$X:$AE,3,0)</f>
        <v>3.5</v>
      </c>
      <c r="U51" s="40">
        <f>6-VLOOKUP($A51,$X:$AE,8,0)</f>
        <v>3.1063829787234041</v>
      </c>
      <c r="V51" s="40">
        <f>VLOOKUP($A51,$AH:$AK,4,0)/7.5</f>
        <v>0.66666666666666663</v>
      </c>
      <c r="W51" s="22">
        <f t="shared" si="5"/>
        <v>0.69432624113475194</v>
      </c>
      <c r="X51" s="23" t="str">
        <f>VLOOKUP(Y51,Munka1!A:B,2,0)</f>
        <v>Hadak alsó gépház</v>
      </c>
      <c r="Y51" s="23" t="s">
        <v>289</v>
      </c>
      <c r="Z51" s="24">
        <v>2.8333333333333335</v>
      </c>
      <c r="AA51" s="24">
        <v>2.2352941176470589</v>
      </c>
      <c r="AB51" s="24">
        <v>2.6666666666666665</v>
      </c>
      <c r="AC51" s="24">
        <v>2</v>
      </c>
      <c r="AD51" s="24"/>
      <c r="AE51" s="24">
        <v>2.442622950819672</v>
      </c>
      <c r="AH51" s="23" t="str">
        <f>VLOOKUP(AI51,Munka1!A:B,2,0)</f>
        <v>Hadak alsó gépház</v>
      </c>
      <c r="AI51" s="23" t="s">
        <v>289</v>
      </c>
      <c r="AJ51" s="25">
        <v>620508</v>
      </c>
      <c r="AK51" s="25">
        <v>3</v>
      </c>
    </row>
    <row r="52" spans="1:37" s="22" customFormat="1" ht="15" x14ac:dyDescent="0.25">
      <c r="A52" s="6" t="s">
        <v>48</v>
      </c>
      <c r="B52" s="7" t="s">
        <v>226</v>
      </c>
      <c r="C52" s="7" t="s">
        <v>132</v>
      </c>
      <c r="D52" s="7" t="s">
        <v>134</v>
      </c>
      <c r="E52" s="7">
        <v>1970</v>
      </c>
      <c r="F52" s="7">
        <v>2002</v>
      </c>
      <c r="G52" s="7">
        <v>1</v>
      </c>
      <c r="H52" s="20">
        <f t="shared" ca="1" si="3"/>
        <v>17.452054794520549</v>
      </c>
      <c r="I52" s="7">
        <v>2160</v>
      </c>
      <c r="J52" s="33">
        <v>4711.7397260273965</v>
      </c>
      <c r="K52" s="33">
        <v>450</v>
      </c>
      <c r="L52" s="21">
        <f t="shared" si="4"/>
        <v>0.20833333333333334</v>
      </c>
      <c r="M52" s="7">
        <v>0</v>
      </c>
      <c r="N52" s="7">
        <v>0</v>
      </c>
      <c r="O52" s="7">
        <v>2</v>
      </c>
      <c r="P52" s="40">
        <f>6-VLOOKUP($A52,$X:$AE,5,0)</f>
        <v>3.3846153846153846</v>
      </c>
      <c r="Q52" s="40">
        <f>6-VLOOKUP($A52,$X:$AE,4,0)</f>
        <v>3.5789473684210527</v>
      </c>
      <c r="R52" s="40">
        <f>6-VLOOKUP($A52,$X:$AE,6,0)</f>
        <v>3.6363636363636362</v>
      </c>
      <c r="S52" s="40">
        <f>6-VLOOKUP($A52,$X:$AE,7,0)</f>
        <v>3</v>
      </c>
      <c r="T52" s="40">
        <f>6-VLOOKUP($A52,$X:$AE,3,0)</f>
        <v>3</v>
      </c>
      <c r="U52" s="40">
        <f>6-VLOOKUP($A52,$X:$AE,8,0)</f>
        <v>3.4729729729729728</v>
      </c>
      <c r="V52" s="40">
        <f>VLOOKUP($A52,$AH:$AK,4,0)/7.5</f>
        <v>0.53333333333333333</v>
      </c>
      <c r="W52" s="22">
        <f t="shared" si="5"/>
        <v>0.33933933933933941</v>
      </c>
      <c r="X52" s="23" t="str">
        <f>VLOOKUP(Y52,Munka1!A:B,2,0)</f>
        <v>Hadak felső gépház</v>
      </c>
      <c r="Y52" s="23" t="s">
        <v>290</v>
      </c>
      <c r="Z52" s="24">
        <v>2.25</v>
      </c>
      <c r="AA52" s="24">
        <v>2.8</v>
      </c>
      <c r="AB52" s="24">
        <v>2.25</v>
      </c>
      <c r="AC52" s="24">
        <v>2.2857142857142856</v>
      </c>
      <c r="AD52" s="24">
        <v>2</v>
      </c>
      <c r="AE52" s="24">
        <v>2.36</v>
      </c>
      <c r="AH52" s="23" t="str">
        <f>VLOOKUP(AI52,Munka1!A:B,2,0)</f>
        <v>Hadak felső gépház</v>
      </c>
      <c r="AI52" s="23" t="s">
        <v>290</v>
      </c>
      <c r="AJ52" s="25">
        <v>504652</v>
      </c>
      <c r="AK52" s="25">
        <v>1</v>
      </c>
    </row>
    <row r="53" spans="1:37" s="22" customFormat="1" ht="15" x14ac:dyDescent="0.25">
      <c r="A53" s="6" t="s">
        <v>21</v>
      </c>
      <c r="B53" s="7" t="s">
        <v>140</v>
      </c>
      <c r="C53" s="7" t="s">
        <v>132</v>
      </c>
      <c r="D53" s="7" t="s">
        <v>135</v>
      </c>
      <c r="E53" s="7">
        <v>1910</v>
      </c>
      <c r="F53" s="7">
        <v>2007</v>
      </c>
      <c r="G53" s="7">
        <v>1</v>
      </c>
      <c r="H53" s="20">
        <f t="shared" ca="1" si="3"/>
        <v>12.449315068493151</v>
      </c>
      <c r="I53" s="7">
        <v>1690</v>
      </c>
      <c r="J53" s="33">
        <v>4629.2227397260267</v>
      </c>
      <c r="K53" s="7">
        <v>500</v>
      </c>
      <c r="L53" s="21">
        <f t="shared" si="4"/>
        <v>0.29585798816568049</v>
      </c>
      <c r="M53" s="7">
        <v>1</v>
      </c>
      <c r="N53" s="7">
        <v>0</v>
      </c>
      <c r="O53" s="7">
        <v>2</v>
      </c>
      <c r="P53" s="40">
        <f>6-VLOOKUP($A53,$X:$AE,5,0)</f>
        <v>4</v>
      </c>
      <c r="Q53" s="40">
        <f>6-VLOOKUP($A53,$X:$AE,4,0)</f>
        <v>4</v>
      </c>
      <c r="R53" s="40">
        <f>6-VLOOKUP($A53,$X:$AE,6,0)</f>
        <v>4</v>
      </c>
      <c r="S53" s="40">
        <f>6-VLOOKUP($A53,$X:$AE,7,0)</f>
        <v>4</v>
      </c>
      <c r="T53" s="40">
        <f>6-VLOOKUP($A53,$X:$AE,3,0)</f>
        <v>4</v>
      </c>
      <c r="U53" s="40">
        <f>6-VLOOKUP($A53,$X:$AE,8,0)</f>
        <v>4</v>
      </c>
      <c r="V53" s="40">
        <f>VLOOKUP($A53,$AH:$AK,4,0)/7.5</f>
        <v>0.93333333333333335</v>
      </c>
      <c r="W53" s="22">
        <f t="shared" si="5"/>
        <v>0.27613412228796846</v>
      </c>
      <c r="X53" s="23" t="str">
        <f>VLOOKUP(Y53,Munka1!A:B,2,0)</f>
        <v>Harsánylejtő gépház, 1-es zóna</v>
      </c>
      <c r="Y53" s="23" t="s">
        <v>291</v>
      </c>
      <c r="Z53" s="24">
        <v>1</v>
      </c>
      <c r="AA53" s="24">
        <v>1.0588235294117647</v>
      </c>
      <c r="AB53" s="24">
        <v>1</v>
      </c>
      <c r="AC53" s="24">
        <v>1</v>
      </c>
      <c r="AD53" s="24">
        <v>1</v>
      </c>
      <c r="AE53" s="24">
        <v>1.0227272727272727</v>
      </c>
      <c r="AH53" s="23" t="str">
        <f>VLOOKUP(AI53,Munka1!A:B,2,0)</f>
        <v>Harsánylejtő gépház, 1-es zóna</v>
      </c>
      <c r="AI53" s="23" t="s">
        <v>291</v>
      </c>
      <c r="AJ53" s="25">
        <v>107610</v>
      </c>
      <c r="AK53" s="25">
        <v>3</v>
      </c>
    </row>
    <row r="54" spans="1:37" s="22" customFormat="1" ht="15" x14ac:dyDescent="0.25">
      <c r="A54" s="6" t="s">
        <v>105</v>
      </c>
      <c r="B54" s="7" t="s">
        <v>141</v>
      </c>
      <c r="C54" s="7" t="s">
        <v>132</v>
      </c>
      <c r="D54" s="7" t="s">
        <v>135</v>
      </c>
      <c r="E54" s="7">
        <v>1978</v>
      </c>
      <c r="F54" s="7">
        <v>2000</v>
      </c>
      <c r="G54" s="7">
        <v>1</v>
      </c>
      <c r="H54" s="20">
        <f t="shared" ca="1" si="3"/>
        <v>19.454794520547946</v>
      </c>
      <c r="I54" s="7">
        <v>192</v>
      </c>
      <c r="J54" s="33">
        <v>784.67202739726042</v>
      </c>
      <c r="K54" s="33">
        <v>55</v>
      </c>
      <c r="L54" s="21">
        <f t="shared" si="4"/>
        <v>0.28645833333333331</v>
      </c>
      <c r="M54" s="7">
        <v>0</v>
      </c>
      <c r="N54" s="7">
        <v>0</v>
      </c>
      <c r="O54" s="7">
        <v>2</v>
      </c>
      <c r="P54" s="40">
        <f>6-VLOOKUP($A54,$X:$AE,5,0)</f>
        <v>3.9375</v>
      </c>
      <c r="Q54" s="40">
        <f>6-VLOOKUP($A54,$X:$AE,4,0)</f>
        <v>4</v>
      </c>
      <c r="R54" s="40">
        <f>6-VLOOKUP($A54,$X:$AE,6,0)</f>
        <v>4</v>
      </c>
      <c r="S54" s="40">
        <f>6-VLOOKUP($A54,$X:$AE,7,0)</f>
        <v>4</v>
      </c>
      <c r="T54" s="40">
        <f>6-VLOOKUP($A54,$X:$AE,3,0)</f>
        <v>3.6</v>
      </c>
      <c r="U54" s="40">
        <f>6-VLOOKUP($A54,$X:$AE,8,0)</f>
        <v>3.9318181818181817</v>
      </c>
      <c r="V54" s="40">
        <f>VLOOKUP($A54,$AH:$AK,4,0)/7.5</f>
        <v>0.53333333333333333</v>
      </c>
      <c r="W54" s="22">
        <f t="shared" si="5"/>
        <v>0.32638888888888895</v>
      </c>
      <c r="X54" s="23" t="str">
        <f>VLOOKUP(Y54,Munka1!A:B,2,0)</f>
        <v>Harsánylejtő medence gépház 2-es zóna</v>
      </c>
      <c r="Y54" s="23" t="s">
        <v>292</v>
      </c>
      <c r="Z54" s="24">
        <v>1</v>
      </c>
      <c r="AA54" s="24">
        <v>1.0769230769230769</v>
      </c>
      <c r="AB54" s="24">
        <v>1</v>
      </c>
      <c r="AC54" s="24">
        <v>1.2</v>
      </c>
      <c r="AD54" s="24"/>
      <c r="AE54" s="24">
        <v>1.0769230769230769</v>
      </c>
      <c r="AH54" s="23" t="str">
        <f>VLOOKUP(AI54,Munka1!A:B,2,0)</f>
        <v>Harsánylejtő medence gépház 2-es zóna</v>
      </c>
      <c r="AI54" s="23" t="s">
        <v>292</v>
      </c>
      <c r="AJ54" s="25">
        <v>241072</v>
      </c>
      <c r="AK54" s="25">
        <v>1</v>
      </c>
    </row>
    <row r="55" spans="1:37" s="22" customFormat="1" ht="15" x14ac:dyDescent="0.25">
      <c r="A55" s="6" t="s">
        <v>99</v>
      </c>
      <c r="B55" s="7" t="s">
        <v>242</v>
      </c>
      <c r="C55" s="7" t="s">
        <v>132</v>
      </c>
      <c r="D55" s="7" t="s">
        <v>137</v>
      </c>
      <c r="E55" s="7">
        <v>1984</v>
      </c>
      <c r="F55" s="7"/>
      <c r="G55" s="7">
        <v>1</v>
      </c>
      <c r="H55" s="20">
        <f t="shared" ca="1" si="3"/>
        <v>35.465753424657535</v>
      </c>
      <c r="I55" s="7">
        <v>10800</v>
      </c>
      <c r="J55" s="33">
        <v>51796.652328767115</v>
      </c>
      <c r="K55" s="33">
        <v>3500</v>
      </c>
      <c r="L55" s="21">
        <f t="shared" si="4"/>
        <v>0.32407407407407407</v>
      </c>
      <c r="M55" s="7">
        <v>1</v>
      </c>
      <c r="N55" s="7">
        <v>0</v>
      </c>
      <c r="O55" s="7">
        <v>1</v>
      </c>
      <c r="P55" s="40">
        <f>6-VLOOKUP($A55,$X:$AE,5,0)</f>
        <v>4.25</v>
      </c>
      <c r="Q55" s="40">
        <f>6-VLOOKUP($A55,$X:$AE,4,0)</f>
        <v>4</v>
      </c>
      <c r="R55" s="40">
        <f>6-VLOOKUP($A55,$X:$AE,6,0)</f>
        <v>3.5</v>
      </c>
      <c r="S55" s="40">
        <f>6-VLOOKUP($A55,$X:$AE,7,0)</f>
        <v>6</v>
      </c>
      <c r="T55" s="40">
        <f>6-VLOOKUP($A55,$X:$AE,3,0)</f>
        <v>5</v>
      </c>
      <c r="U55" s="40">
        <f>6-VLOOKUP($A55,$X:$AE,8,0)</f>
        <v>4.166666666666667</v>
      </c>
      <c r="V55" s="40">
        <f>VLOOKUP($A55,$AH:$AK,4,0)/7.5</f>
        <v>1.2</v>
      </c>
      <c r="W55" s="22">
        <f t="shared" si="5"/>
        <v>0.64814814814814792</v>
      </c>
      <c r="X55" s="23" t="str">
        <f>VLOOKUP(Y55,Munka1!A:B,2,0)</f>
        <v>Harsánylejtő gépház, 3-as zóna</v>
      </c>
      <c r="Y55" s="23" t="s">
        <v>293</v>
      </c>
      <c r="Z55" s="24">
        <v>1.6</v>
      </c>
      <c r="AA55" s="24">
        <v>1.3125</v>
      </c>
      <c r="AB55" s="24">
        <v>1.1666666666666667</v>
      </c>
      <c r="AC55" s="24">
        <v>1.1666666666666667</v>
      </c>
      <c r="AD55" s="24">
        <v>1</v>
      </c>
      <c r="AE55" s="24">
        <v>1.2749999999999999</v>
      </c>
      <c r="AH55" s="23" t="str">
        <f>VLOOKUP(AI55,Munka1!A:B,2,0)</f>
        <v>Harsánylejtő gépház, 3-as zóna</v>
      </c>
      <c r="AI55" s="23" t="s">
        <v>293</v>
      </c>
      <c r="AJ55" s="25">
        <v>0</v>
      </c>
      <c r="AK55" s="25">
        <v>0</v>
      </c>
    </row>
    <row r="56" spans="1:37" s="22" customFormat="1" ht="15" x14ac:dyDescent="0.25">
      <c r="A56" s="6" t="s">
        <v>110</v>
      </c>
      <c r="B56" s="7" t="s">
        <v>232</v>
      </c>
      <c r="C56" s="7" t="s">
        <v>132</v>
      </c>
      <c r="D56" s="7" t="s">
        <v>134</v>
      </c>
      <c r="E56" s="7">
        <v>1976</v>
      </c>
      <c r="F56" s="7">
        <v>2002</v>
      </c>
      <c r="G56" s="7">
        <v>1</v>
      </c>
      <c r="H56" s="20">
        <f t="shared" ca="1" si="3"/>
        <v>17.452054794520549</v>
      </c>
      <c r="I56" s="7">
        <v>1136</v>
      </c>
      <c r="J56" s="33">
        <v>1829.4953972602741</v>
      </c>
      <c r="K56" s="33">
        <v>180</v>
      </c>
      <c r="L56" s="21">
        <f t="shared" si="4"/>
        <v>0.15845070422535212</v>
      </c>
      <c r="M56" s="7">
        <v>0</v>
      </c>
      <c r="N56" s="7">
        <v>0</v>
      </c>
      <c r="O56" s="7">
        <v>2</v>
      </c>
      <c r="P56" s="40">
        <v>3.5135135135135136</v>
      </c>
      <c r="Q56" s="40">
        <v>3.3529411764705883</v>
      </c>
      <c r="R56" s="40">
        <v>3.8</v>
      </c>
      <c r="S56" s="40">
        <v>3</v>
      </c>
      <c r="T56" s="40">
        <v>2.8</v>
      </c>
      <c r="U56" s="40">
        <v>3.5</v>
      </c>
      <c r="V56" s="40">
        <v>0.66666666666666663</v>
      </c>
      <c r="W56" s="22">
        <f t="shared" si="5"/>
        <v>0.31690140845070425</v>
      </c>
      <c r="X56" s="23" t="str">
        <f>VLOOKUP(Y56,Munka1!A:B,2,0)</f>
        <v>Horány I. gépház</v>
      </c>
      <c r="Y56" s="23" t="s">
        <v>363</v>
      </c>
      <c r="Z56" s="24">
        <v>3</v>
      </c>
      <c r="AA56" s="24">
        <v>2.3469387755102042</v>
      </c>
      <c r="AB56" s="24">
        <v>2.9655172413793105</v>
      </c>
      <c r="AC56" s="24">
        <v>2.2999999999999998</v>
      </c>
      <c r="AD56" s="24">
        <v>1.25</v>
      </c>
      <c r="AE56" s="24">
        <v>2.5090909090909093</v>
      </c>
      <c r="AH56" s="23" t="str">
        <f>VLOOKUP(AI56,Munka1!A:B,2,0)</f>
        <v>Horány I. gépház</v>
      </c>
      <c r="AI56" s="23" t="s">
        <v>363</v>
      </c>
      <c r="AJ56" s="25">
        <v>4519327</v>
      </c>
      <c r="AK56" s="25">
        <v>26</v>
      </c>
    </row>
    <row r="57" spans="1:37" s="22" customFormat="1" ht="15" x14ac:dyDescent="0.25">
      <c r="A57" s="6" t="s">
        <v>93</v>
      </c>
      <c r="B57" s="7" t="s">
        <v>182</v>
      </c>
      <c r="C57" s="7" t="s">
        <v>132</v>
      </c>
      <c r="D57" s="7" t="s">
        <v>135</v>
      </c>
      <c r="E57" s="7">
        <v>1996</v>
      </c>
      <c r="F57" s="7">
        <v>2006</v>
      </c>
      <c r="G57" s="7">
        <v>1</v>
      </c>
      <c r="H57" s="20">
        <f t="shared" ca="1" si="3"/>
        <v>13.449315068493151</v>
      </c>
      <c r="I57" s="7">
        <v>330</v>
      </c>
      <c r="J57" s="33">
        <v>816.46063013698631</v>
      </c>
      <c r="K57" s="33">
        <v>90</v>
      </c>
      <c r="L57" s="21">
        <f t="shared" si="4"/>
        <v>0.27272727272727271</v>
      </c>
      <c r="M57" s="7">
        <v>0</v>
      </c>
      <c r="N57" s="7">
        <v>0</v>
      </c>
      <c r="O57" s="7">
        <v>2</v>
      </c>
      <c r="P57" s="40">
        <f>6-VLOOKUP($A57,$X:$AE,5,0)</f>
        <v>4</v>
      </c>
      <c r="Q57" s="40">
        <f>6-VLOOKUP($A57,$X:$AE,4,0)</f>
        <v>3.7777777777777777</v>
      </c>
      <c r="R57" s="40">
        <f>6-VLOOKUP($A57,$X:$AE,6,0)</f>
        <v>4</v>
      </c>
      <c r="S57" s="40">
        <f>6-VLOOKUP($A57,$X:$AE,7,0)</f>
        <v>4</v>
      </c>
      <c r="T57" s="40">
        <f>6-VLOOKUP($A57,$X:$AE,3,0)</f>
        <v>4</v>
      </c>
      <c r="U57" s="40">
        <f>6-VLOOKUP($A57,$X:$AE,8,0)</f>
        <v>3.9473684210526314</v>
      </c>
      <c r="V57" s="40">
        <f>VLOOKUP($A57,$AH:$AK,4,0)/7.5</f>
        <v>0.53333333333333333</v>
      </c>
      <c r="W57" s="22">
        <f t="shared" si="5"/>
        <v>0.30622009569377989</v>
      </c>
      <c r="X57" s="23" t="str">
        <f>VLOOKUP(Y57,Munka1!A:B,2,0)</f>
        <v>Horány II. gépház</v>
      </c>
      <c r="Y57" s="23" t="s">
        <v>364</v>
      </c>
      <c r="Z57" s="24">
        <v>2.6666666666666665</v>
      </c>
      <c r="AA57" s="24">
        <v>2.4054054054054053</v>
      </c>
      <c r="AB57" s="24">
        <v>3.0454545454545454</v>
      </c>
      <c r="AC57" s="24">
        <v>2.4285714285714284</v>
      </c>
      <c r="AD57" s="24">
        <v>1</v>
      </c>
      <c r="AE57" s="24">
        <v>2.5874999999999999</v>
      </c>
      <c r="AH57" s="23" t="str">
        <f>VLOOKUP(AI57,Munka1!A:B,2,0)</f>
        <v>Horány II. gépház</v>
      </c>
      <c r="AI57" s="23" t="s">
        <v>364</v>
      </c>
      <c r="AJ57" s="25">
        <v>5024719</v>
      </c>
      <c r="AK57" s="25">
        <v>14</v>
      </c>
    </row>
    <row r="58" spans="1:37" s="22" customFormat="1" ht="15" x14ac:dyDescent="0.25">
      <c r="A58" s="6" t="s">
        <v>66</v>
      </c>
      <c r="B58" s="7" t="s">
        <v>225</v>
      </c>
      <c r="C58" s="7" t="s">
        <v>132</v>
      </c>
      <c r="D58" s="7" t="s">
        <v>134</v>
      </c>
      <c r="E58" s="7">
        <v>1981</v>
      </c>
      <c r="F58" s="7">
        <v>2002</v>
      </c>
      <c r="G58" s="7">
        <v>1</v>
      </c>
      <c r="H58" s="20">
        <f t="shared" ca="1" si="3"/>
        <v>17.452054794520549</v>
      </c>
      <c r="I58" s="7">
        <v>342</v>
      </c>
      <c r="J58" s="33">
        <v>1168.1720547945204</v>
      </c>
      <c r="K58" s="33">
        <v>200</v>
      </c>
      <c r="L58" s="21">
        <f t="shared" si="4"/>
        <v>0.58479532163742687</v>
      </c>
      <c r="M58" s="7">
        <v>0</v>
      </c>
      <c r="N58" s="7">
        <v>0</v>
      </c>
      <c r="O58" s="7">
        <v>2</v>
      </c>
      <c r="P58" s="40">
        <f>6-VLOOKUP($A58,$X:$AE,5,0)</f>
        <v>3.5</v>
      </c>
      <c r="Q58" s="40">
        <f>6-VLOOKUP($A58,$X:$AE,4,0)</f>
        <v>4</v>
      </c>
      <c r="R58" s="40">
        <f>6-VLOOKUP($A58,$X:$AE,6,0)</f>
        <v>3.8888888888888888</v>
      </c>
      <c r="S58" s="40">
        <f>6-VLOOKUP($A58,$X:$AE,7,0)</f>
        <v>6</v>
      </c>
      <c r="T58" s="40">
        <f>6-VLOOKUP($A58,$X:$AE,3,0)</f>
        <v>3</v>
      </c>
      <c r="U58" s="40">
        <f>6-VLOOKUP($A58,$X:$AE,8,0)</f>
        <v>3.8636363636363638</v>
      </c>
      <c r="V58" s="40">
        <f>VLOOKUP($A58,$AH:$AK,4,0)/7.5</f>
        <v>0.26666666666666666</v>
      </c>
      <c r="W58" s="22">
        <f t="shared" si="5"/>
        <v>0.35442140705298597</v>
      </c>
      <c r="X58" s="23" t="str">
        <f>VLOOKUP(Y58,Munka1!A:B,2,0)</f>
        <v>Horánygyöngye nyomásfokozó gépház</v>
      </c>
      <c r="Y58" s="23" t="s">
        <v>294</v>
      </c>
      <c r="Z58" s="24">
        <v>2.6</v>
      </c>
      <c r="AA58" s="24">
        <v>2.5</v>
      </c>
      <c r="AB58" s="24">
        <v>2.9285714285714284</v>
      </c>
      <c r="AC58" s="24">
        <v>2.5</v>
      </c>
      <c r="AD58" s="24">
        <v>1.5</v>
      </c>
      <c r="AE58" s="24">
        <v>2.6046511627906979</v>
      </c>
      <c r="AH58" s="23" t="str">
        <f>VLOOKUP(AI58,Munka1!A:B,2,0)</f>
        <v>Horánygyöngye nyomásfokozó gépház</v>
      </c>
      <c r="AI58" s="23" t="s">
        <v>294</v>
      </c>
      <c r="AJ58" s="25">
        <v>2024095</v>
      </c>
      <c r="AK58" s="25">
        <v>15</v>
      </c>
    </row>
    <row r="59" spans="1:37" s="22" customFormat="1" ht="15" x14ac:dyDescent="0.25">
      <c r="A59" s="6" t="s">
        <v>104</v>
      </c>
      <c r="B59" s="7" t="s">
        <v>142</v>
      </c>
      <c r="C59" s="7" t="s">
        <v>132</v>
      </c>
      <c r="D59" s="7" t="s">
        <v>135</v>
      </c>
      <c r="E59" s="7">
        <v>1978</v>
      </c>
      <c r="F59" s="7">
        <v>2000</v>
      </c>
      <c r="G59" s="7">
        <v>1</v>
      </c>
      <c r="H59" s="20">
        <f t="shared" ca="1" si="3"/>
        <v>19.454794520547946</v>
      </c>
      <c r="I59" s="7">
        <v>192</v>
      </c>
      <c r="J59" s="33">
        <v>730.246109589041</v>
      </c>
      <c r="K59" s="33">
        <v>130</v>
      </c>
      <c r="L59" s="21">
        <f t="shared" si="4"/>
        <v>0.67708333333333337</v>
      </c>
      <c r="M59" s="7">
        <v>1</v>
      </c>
      <c r="N59" s="7">
        <v>0</v>
      </c>
      <c r="O59" s="7">
        <v>2</v>
      </c>
      <c r="P59" s="40">
        <f>6-VLOOKUP($A59,$X:$AE,5,0)</f>
        <v>3.8888888888888888</v>
      </c>
      <c r="Q59" s="40">
        <f>6-VLOOKUP($A59,$X:$AE,4,0)</f>
        <v>3.8888888888888888</v>
      </c>
      <c r="R59" s="40">
        <f>6-VLOOKUP($A59,$X:$AE,6,0)</f>
        <v>4</v>
      </c>
      <c r="S59" s="40">
        <f>6-VLOOKUP($A59,$X:$AE,7,0)</f>
        <v>4</v>
      </c>
      <c r="T59" s="40">
        <f>6-VLOOKUP($A59,$X:$AE,3,0)</f>
        <v>3.75</v>
      </c>
      <c r="U59" s="40">
        <f>6-VLOOKUP($A59,$X:$AE,8,0)</f>
        <v>3.9</v>
      </c>
      <c r="V59" s="40">
        <f>VLOOKUP($A59,$AH:$AK,4,0)/7.5</f>
        <v>0.26666666666666666</v>
      </c>
      <c r="W59" s="22">
        <f t="shared" si="5"/>
        <v>0.19861111111111113</v>
      </c>
      <c r="X59" s="23" t="str">
        <f>VLOOKUP(Y59,Munka1!A:B,2,0)</f>
        <v>Horányligeti nyomásfokozó gépház</v>
      </c>
      <c r="Y59" s="23" t="s">
        <v>63</v>
      </c>
      <c r="Z59" s="24">
        <v>3</v>
      </c>
      <c r="AA59" s="24">
        <v>2.3529411764705883</v>
      </c>
      <c r="AB59" s="24">
        <v>2.8</v>
      </c>
      <c r="AC59" s="24">
        <v>2.375</v>
      </c>
      <c r="AD59" s="24">
        <v>2</v>
      </c>
      <c r="AE59" s="24">
        <v>2.574074074074074</v>
      </c>
      <c r="AH59" s="23" t="str">
        <f>VLOOKUP(AI59,Munka1!A:B,2,0)</f>
        <v>Horányligeti nyomásfokozó gépház</v>
      </c>
      <c r="AI59" s="23" t="s">
        <v>63</v>
      </c>
      <c r="AJ59" s="25">
        <v>1719094</v>
      </c>
      <c r="AK59" s="25">
        <v>13</v>
      </c>
    </row>
    <row r="60" spans="1:37" s="22" customFormat="1" ht="15" x14ac:dyDescent="0.25">
      <c r="A60" s="6" t="s">
        <v>115</v>
      </c>
      <c r="B60" s="7" t="s">
        <v>157</v>
      </c>
      <c r="C60" s="7" t="s">
        <v>132</v>
      </c>
      <c r="D60" s="7" t="s">
        <v>135</v>
      </c>
      <c r="E60" s="7">
        <v>1972</v>
      </c>
      <c r="F60" s="7">
        <v>2001</v>
      </c>
      <c r="G60" s="7">
        <v>1</v>
      </c>
      <c r="H60" s="20">
        <f t="shared" ca="1" si="3"/>
        <v>18.452054794520549</v>
      </c>
      <c r="I60" s="7">
        <v>64</v>
      </c>
      <c r="J60" s="33">
        <v>15.038828767123285</v>
      </c>
      <c r="K60" s="33">
        <v>35</v>
      </c>
      <c r="L60" s="21">
        <f t="shared" si="4"/>
        <v>0.546875</v>
      </c>
      <c r="M60" s="7">
        <v>0</v>
      </c>
      <c r="N60" s="7">
        <v>0</v>
      </c>
      <c r="O60" s="7">
        <v>2</v>
      </c>
      <c r="P60" s="40">
        <v>4</v>
      </c>
      <c r="Q60" s="40">
        <v>4.0714285714285712</v>
      </c>
      <c r="R60" s="40">
        <v>4</v>
      </c>
      <c r="S60" s="40">
        <v>4</v>
      </c>
      <c r="T60" s="40">
        <v>4</v>
      </c>
      <c r="U60" s="40">
        <v>4.0285714285714285</v>
      </c>
      <c r="V60" s="40">
        <v>0.26666666666666666</v>
      </c>
      <c r="W60" s="22">
        <f t="shared" si="5"/>
        <v>0.28333333333333333</v>
      </c>
      <c r="X60" s="23" t="str">
        <f>VLOOKUP(Y60,Munka1!A:B,2,0)</f>
        <v>Hungária gépház</v>
      </c>
      <c r="Y60" s="23" t="s">
        <v>295</v>
      </c>
      <c r="Z60" s="24">
        <v>3</v>
      </c>
      <c r="AA60" s="24">
        <v>3</v>
      </c>
      <c r="AB60" s="24">
        <v>3.2173913043478262</v>
      </c>
      <c r="AC60" s="24">
        <v>2.5882352941176472</v>
      </c>
      <c r="AD60" s="24">
        <v>3</v>
      </c>
      <c r="AE60" s="24">
        <v>2.9682539682539684</v>
      </c>
      <c r="AH60" s="23" t="str">
        <f>VLOOKUP(AI60,Munka1!A:B,2,0)</f>
        <v>Hungária gépház</v>
      </c>
      <c r="AI60" s="23" t="s">
        <v>295</v>
      </c>
      <c r="AJ60" s="25">
        <v>780892</v>
      </c>
      <c r="AK60" s="25">
        <v>7</v>
      </c>
    </row>
    <row r="61" spans="1:37" s="22" customFormat="1" ht="15" x14ac:dyDescent="0.25">
      <c r="A61" s="6" t="s">
        <v>87</v>
      </c>
      <c r="B61" s="7" t="s">
        <v>213</v>
      </c>
      <c r="C61" s="7" t="s">
        <v>132</v>
      </c>
      <c r="D61" s="7" t="s">
        <v>134</v>
      </c>
      <c r="E61" s="7">
        <v>1971</v>
      </c>
      <c r="F61" s="7">
        <v>1996</v>
      </c>
      <c r="G61" s="7">
        <v>1</v>
      </c>
      <c r="H61" s="20">
        <f t="shared" ca="1" si="3"/>
        <v>23.457534246575342</v>
      </c>
      <c r="I61" s="7">
        <v>76</v>
      </c>
      <c r="J61" s="33">
        <v>81.486252054794519</v>
      </c>
      <c r="K61" s="33">
        <v>10</v>
      </c>
      <c r="L61" s="21">
        <f t="shared" si="4"/>
        <v>0.13157894736842105</v>
      </c>
      <c r="M61" s="7">
        <v>0</v>
      </c>
      <c r="N61" s="7">
        <v>0</v>
      </c>
      <c r="O61" s="7">
        <v>2</v>
      </c>
      <c r="P61" s="40">
        <f>6-VLOOKUP($A61,$X:$AE,5,0)</f>
        <v>2.7058823529411766</v>
      </c>
      <c r="Q61" s="40">
        <f>6-VLOOKUP($A61,$X:$AE,4,0)</f>
        <v>3.5714285714285716</v>
      </c>
      <c r="R61" s="40">
        <f>6-VLOOKUP($A61,$X:$AE,6,0)</f>
        <v>3.0714285714285716</v>
      </c>
      <c r="S61" s="40">
        <f>6-VLOOKUP($A61,$X:$AE,7,0)</f>
        <v>3</v>
      </c>
      <c r="T61" s="40">
        <f>6-VLOOKUP($A61,$X:$AE,3,0)</f>
        <v>3</v>
      </c>
      <c r="U61" s="40">
        <f>6-VLOOKUP($A61,$X:$AE,8,0)</f>
        <v>3</v>
      </c>
      <c r="V61" s="40">
        <f>VLOOKUP($A61,$AH:$AK,4,0)/7.5</f>
        <v>0.53333333333333333</v>
      </c>
      <c r="W61" s="22">
        <f t="shared" si="5"/>
        <v>0.2807017543859649</v>
      </c>
      <c r="X61" s="23" t="str">
        <f>VLOOKUP(Y61,Munka1!A:B,2,0)</f>
        <v>Ilonatelepi gépház, Kórház zóna</v>
      </c>
      <c r="Y61" s="23" t="s">
        <v>296</v>
      </c>
      <c r="Z61" s="24">
        <v>3</v>
      </c>
      <c r="AA61" s="24">
        <v>2.6666666666666665</v>
      </c>
      <c r="AB61" s="24">
        <v>2.5666666666666669</v>
      </c>
      <c r="AC61" s="24">
        <v>2.1578947368421053</v>
      </c>
      <c r="AD61" s="24">
        <v>3</v>
      </c>
      <c r="AE61" s="24">
        <v>2.4655172413793105</v>
      </c>
      <c r="AH61" s="23" t="str">
        <f>VLOOKUP(AI61,Munka1!A:B,2,0)</f>
        <v>Ilonatelepi gépház, Kórház zóna</v>
      </c>
      <c r="AI61" s="23" t="s">
        <v>296</v>
      </c>
      <c r="AJ61" s="25">
        <v>302206</v>
      </c>
      <c r="AK61" s="25">
        <v>5</v>
      </c>
    </row>
    <row r="62" spans="1:37" s="22" customFormat="1" ht="15" x14ac:dyDescent="0.25">
      <c r="A62" s="6" t="s">
        <v>23</v>
      </c>
      <c r="B62" s="7" t="s">
        <v>194</v>
      </c>
      <c r="C62" s="7" t="s">
        <v>206</v>
      </c>
      <c r="D62" s="7" t="s">
        <v>135</v>
      </c>
      <c r="E62" s="7">
        <v>1995</v>
      </c>
      <c r="F62" s="7">
        <v>2006</v>
      </c>
      <c r="G62" s="7">
        <v>1</v>
      </c>
      <c r="H62" s="20">
        <f t="shared" ca="1" si="3"/>
        <v>13.449315068493151</v>
      </c>
      <c r="I62" s="7">
        <v>95</v>
      </c>
      <c r="J62" s="33">
        <v>73.559293150684937</v>
      </c>
      <c r="K62" s="7">
        <v>20</v>
      </c>
      <c r="L62" s="21">
        <f t="shared" si="4"/>
        <v>0.21052631578947367</v>
      </c>
      <c r="M62" s="7">
        <v>0</v>
      </c>
      <c r="N62" s="7">
        <v>0</v>
      </c>
      <c r="O62" s="7">
        <v>2</v>
      </c>
      <c r="P62" s="40">
        <f>6-VLOOKUP($A62,$X:$AE,5,0)</f>
        <v>3.8888888888888888</v>
      </c>
      <c r="Q62" s="40">
        <f>6-VLOOKUP($A62,$X:$AE,4,0)</f>
        <v>4</v>
      </c>
      <c r="R62" s="40">
        <f>6-VLOOKUP($A62,$X:$AE,6,0)</f>
        <v>4</v>
      </c>
      <c r="S62" s="40">
        <f>6-VLOOKUP($A62,$X:$AE,7,0)</f>
        <v>4</v>
      </c>
      <c r="T62" s="40">
        <f>6-VLOOKUP($A62,$X:$AE,3,0)</f>
        <v>3.8571428571428572</v>
      </c>
      <c r="U62" s="40">
        <f>6-VLOOKUP($A62,$X:$AE,8,0)</f>
        <v>3.96</v>
      </c>
      <c r="V62" s="40">
        <f>VLOOKUP($A62,$AH:$AK,4,0)/7.5</f>
        <v>0.8</v>
      </c>
      <c r="W62" s="22">
        <f t="shared" si="5"/>
        <v>0.35031578947368425</v>
      </c>
      <c r="X62" s="23" t="str">
        <f>VLOOKUP(Y62,Munka1!A:B,2,0)</f>
        <v>Ilonatelepi gépház, Kistarcsai zóna</v>
      </c>
      <c r="Y62" s="23" t="s">
        <v>297</v>
      </c>
      <c r="Z62" s="24">
        <v>3</v>
      </c>
      <c r="AA62" s="24">
        <v>2</v>
      </c>
      <c r="AB62" s="24">
        <v>2.5</v>
      </c>
      <c r="AC62" s="24">
        <v>2.1111111111111112</v>
      </c>
      <c r="AD62" s="24"/>
      <c r="AE62" s="24">
        <v>2.1363636363636362</v>
      </c>
      <c r="AH62" s="23" t="str">
        <f>VLOOKUP(AI62,Munka1!A:B,2,0)</f>
        <v>Ilonatelepi gépház, Kistarcsai zóna</v>
      </c>
      <c r="AI62" s="23" t="s">
        <v>297</v>
      </c>
      <c r="AJ62" s="25">
        <v>61200</v>
      </c>
      <c r="AK62" s="25">
        <v>2</v>
      </c>
    </row>
    <row r="63" spans="1:37" s="22" customFormat="1" ht="15" x14ac:dyDescent="0.25">
      <c r="A63" s="6" t="s">
        <v>15</v>
      </c>
      <c r="B63" s="7" t="s">
        <v>235</v>
      </c>
      <c r="C63" s="7" t="s">
        <v>132</v>
      </c>
      <c r="D63" s="7" t="s">
        <v>134</v>
      </c>
      <c r="E63" s="7">
        <v>1974</v>
      </c>
      <c r="F63" s="7">
        <v>2002</v>
      </c>
      <c r="G63" s="7">
        <v>1</v>
      </c>
      <c r="H63" s="20">
        <f t="shared" ca="1" si="3"/>
        <v>17.452054794520549</v>
      </c>
      <c r="I63" s="7">
        <v>1980</v>
      </c>
      <c r="J63" s="33">
        <v>2832.1110684931505</v>
      </c>
      <c r="K63" s="7">
        <v>380</v>
      </c>
      <c r="L63" s="21">
        <f t="shared" si="4"/>
        <v>0.19191919191919191</v>
      </c>
      <c r="M63" s="7">
        <v>1</v>
      </c>
      <c r="N63" s="7">
        <v>0</v>
      </c>
      <c r="O63" s="7">
        <v>2</v>
      </c>
      <c r="P63" s="40">
        <f>6-VLOOKUP($A63,$X:$AE,5,0)</f>
        <v>3.4482758620689653</v>
      </c>
      <c r="Q63" s="40">
        <f>6-VLOOKUP($A63,$X:$AE,4,0)</f>
        <v>3.7916666666666665</v>
      </c>
      <c r="R63" s="40">
        <f>6-VLOOKUP($A63,$X:$AE,6,0)</f>
        <v>3.8125</v>
      </c>
      <c r="S63" s="40">
        <f>6-VLOOKUP($A63,$X:$AE,7,0)</f>
        <v>3</v>
      </c>
      <c r="T63" s="40">
        <f>6-VLOOKUP($A63,$X:$AE,3,0)</f>
        <v>3.2857142857142856</v>
      </c>
      <c r="U63" s="40">
        <f>6-VLOOKUP($A63,$X:$AE,8,0)</f>
        <v>3.6103896103896105</v>
      </c>
      <c r="V63" s="40">
        <f>VLOOKUP($A63,$AH:$AK,4,0)/7.5</f>
        <v>0.66666666666666663</v>
      </c>
      <c r="W63" s="22">
        <f t="shared" si="5"/>
        <v>0.17779526870435958</v>
      </c>
      <c r="X63" s="23" t="str">
        <f>VLOOKUP(Y63,Munka1!A:B,2,0)</f>
        <v>Irhás alsó gépház</v>
      </c>
      <c r="Y63" s="23" t="s">
        <v>298</v>
      </c>
      <c r="Z63" s="24">
        <v>2</v>
      </c>
      <c r="AA63" s="24">
        <v>2.1666666666666665</v>
      </c>
      <c r="AB63" s="24">
        <v>2</v>
      </c>
      <c r="AC63" s="24">
        <v>2.1666666666666665</v>
      </c>
      <c r="AD63" s="24">
        <v>2</v>
      </c>
      <c r="AE63" s="24">
        <v>2.0930232558139537</v>
      </c>
      <c r="AH63" s="23" t="str">
        <f>VLOOKUP(AI63,Munka1!A:B,2,0)</f>
        <v>Irhás alsó gépház</v>
      </c>
      <c r="AI63" s="23" t="s">
        <v>298</v>
      </c>
      <c r="AJ63" s="25">
        <v>194039</v>
      </c>
      <c r="AK63" s="25">
        <v>1</v>
      </c>
    </row>
    <row r="64" spans="1:37" s="22" customFormat="1" ht="15" x14ac:dyDescent="0.25">
      <c r="A64" s="6" t="s">
        <v>56</v>
      </c>
      <c r="B64" s="7" t="s">
        <v>180</v>
      </c>
      <c r="C64" s="7" t="s">
        <v>132</v>
      </c>
      <c r="D64" s="7" t="s">
        <v>135</v>
      </c>
      <c r="E64" s="7">
        <v>1996</v>
      </c>
      <c r="F64" s="7">
        <v>1996</v>
      </c>
      <c r="G64" s="7">
        <v>1</v>
      </c>
      <c r="H64" s="20">
        <f t="shared" ca="1" si="3"/>
        <v>23.457534246575342</v>
      </c>
      <c r="I64" s="7">
        <v>80</v>
      </c>
      <c r="J64" s="33">
        <v>276.74299726027402</v>
      </c>
      <c r="K64" s="33">
        <v>50</v>
      </c>
      <c r="L64" s="21">
        <f t="shared" si="4"/>
        <v>0.625</v>
      </c>
      <c r="M64" s="7">
        <v>0</v>
      </c>
      <c r="N64" s="7">
        <v>0</v>
      </c>
      <c r="O64" s="7">
        <v>2</v>
      </c>
      <c r="P64" s="40">
        <f>6-VLOOKUP($A64,$X:$AE,5,0)</f>
        <v>4</v>
      </c>
      <c r="Q64" s="40">
        <f>6-VLOOKUP($A64,$X:$AE,4,0)</f>
        <v>3.2307692307692308</v>
      </c>
      <c r="R64" s="40">
        <f>6-VLOOKUP($A64,$X:$AE,6,0)</f>
        <v>4</v>
      </c>
      <c r="S64" s="40">
        <f>6-VLOOKUP($A64,$X:$AE,7,0)</f>
        <v>4</v>
      </c>
      <c r="T64" s="40">
        <f>6-VLOOKUP($A64,$X:$AE,3,0)</f>
        <v>4</v>
      </c>
      <c r="U64" s="40">
        <f>6-VLOOKUP($A64,$X:$AE,8,0)</f>
        <v>3.6153846153846154</v>
      </c>
      <c r="V64" s="40">
        <f>VLOOKUP($A64,$AH:$AK,4,0)/7.5</f>
        <v>0.13333333333333333</v>
      </c>
      <c r="W64" s="22">
        <f t="shared" si="5"/>
        <v>0.23076923076923078</v>
      </c>
      <c r="X64" s="23" t="str">
        <f>VLOOKUP(Y64,Munka1!A:B,2,0)</f>
        <v>Irhás felső gépház</v>
      </c>
      <c r="Y64" s="23" t="s">
        <v>299</v>
      </c>
      <c r="Z64" s="24">
        <v>2</v>
      </c>
      <c r="AA64" s="24">
        <v>2</v>
      </c>
      <c r="AB64" s="24">
        <v>2</v>
      </c>
      <c r="AC64" s="24">
        <v>2.2857142857142856</v>
      </c>
      <c r="AD64" s="24"/>
      <c r="AE64" s="24">
        <v>2.1176470588235294</v>
      </c>
      <c r="AH64" s="23" t="str">
        <f>VLOOKUP(AI64,Munka1!A:B,2,0)</f>
        <v>Irhás felső gépház</v>
      </c>
      <c r="AI64" s="23" t="s">
        <v>299</v>
      </c>
      <c r="AJ64" s="25">
        <v>0</v>
      </c>
      <c r="AK64" s="25">
        <v>0</v>
      </c>
    </row>
    <row r="65" spans="1:37" s="22" customFormat="1" ht="15" x14ac:dyDescent="0.25">
      <c r="A65" s="6" t="s">
        <v>34</v>
      </c>
      <c r="B65" s="7" t="s">
        <v>145</v>
      </c>
      <c r="C65" s="7" t="s">
        <v>132</v>
      </c>
      <c r="D65" s="7" t="s">
        <v>135</v>
      </c>
      <c r="E65" s="7">
        <v>1970</v>
      </c>
      <c r="F65" s="7">
        <v>2003</v>
      </c>
      <c r="G65" s="7">
        <v>1</v>
      </c>
      <c r="H65" s="20">
        <f t="shared" ref="H65:H94" ca="1" si="6">IF(ISBLANK(F65),(TODAY()-DATE(E65,1,1))/365,(TODAY()-DATE(F65,1,1))/365)</f>
        <v>16.452054794520549</v>
      </c>
      <c r="I65" s="7">
        <v>1400</v>
      </c>
      <c r="J65" s="33">
        <v>7835.8819178082185</v>
      </c>
      <c r="K65" s="33">
        <v>550</v>
      </c>
      <c r="L65" s="21">
        <f t="shared" ref="L65:L95" si="7">K65/I65</f>
        <v>0.39285714285714285</v>
      </c>
      <c r="M65" s="7">
        <v>1</v>
      </c>
      <c r="N65" s="7">
        <v>0</v>
      </c>
      <c r="O65" s="7">
        <v>2</v>
      </c>
      <c r="P65" s="40">
        <f>6-VLOOKUP($A65,$X:$AE,5,0)</f>
        <v>4</v>
      </c>
      <c r="Q65" s="40">
        <f>6-VLOOKUP($A65,$X:$AE,4,0)</f>
        <v>4</v>
      </c>
      <c r="R65" s="40">
        <f>6-VLOOKUP($A65,$X:$AE,6,0)</f>
        <v>4</v>
      </c>
      <c r="S65" s="40">
        <f>6-VLOOKUP($A65,$X:$AE,7,0)</f>
        <v>4</v>
      </c>
      <c r="T65" s="40">
        <f>6-VLOOKUP($A65,$X:$AE,3,0)</f>
        <v>4</v>
      </c>
      <c r="U65" s="40">
        <f>6-VLOOKUP($A65,$X:$AE,8,0)</f>
        <v>4</v>
      </c>
      <c r="V65" s="40">
        <f>VLOOKUP($A65,$AH:$AK,4,0)/7.5</f>
        <v>0.4</v>
      </c>
      <c r="W65" s="22">
        <f t="shared" ref="W65:W92" si="8">L65*(4-M65-N65-O65)*(5-U65)*V65</f>
        <v>0.15714285714285714</v>
      </c>
      <c r="X65" s="23" t="str">
        <f>VLOOKUP(Y65,Munka1!A:B,2,0)</f>
        <v>József Attila gépház</v>
      </c>
      <c r="Y65" s="23" t="s">
        <v>70</v>
      </c>
      <c r="Z65" s="24">
        <v>1.5</v>
      </c>
      <c r="AA65" s="24">
        <v>1.2857142857142858</v>
      </c>
      <c r="AB65" s="24">
        <v>1.4</v>
      </c>
      <c r="AC65" s="24">
        <v>1.6</v>
      </c>
      <c r="AD65" s="24">
        <v>2</v>
      </c>
      <c r="AE65" s="24">
        <v>1.4383561643835616</v>
      </c>
      <c r="AH65" s="23" t="str">
        <f>VLOOKUP(AI65,Munka1!A:B,2,0)</f>
        <v>József Attila gépház</v>
      </c>
      <c r="AI65" s="23" t="s">
        <v>70</v>
      </c>
      <c r="AJ65" s="25">
        <v>419614.5</v>
      </c>
      <c r="AK65" s="25">
        <v>5</v>
      </c>
    </row>
    <row r="66" spans="1:37" s="22" customFormat="1" ht="15" x14ac:dyDescent="0.25">
      <c r="A66" s="6" t="s">
        <v>106</v>
      </c>
      <c r="B66" s="7" t="s">
        <v>139</v>
      </c>
      <c r="C66" s="7" t="s">
        <v>132</v>
      </c>
      <c r="D66" s="7" t="s">
        <v>135</v>
      </c>
      <c r="E66" s="7">
        <v>2001</v>
      </c>
      <c r="F66" s="7">
        <v>2001</v>
      </c>
      <c r="G66" s="7">
        <v>1</v>
      </c>
      <c r="H66" s="20">
        <f t="shared" ca="1" si="6"/>
        <v>18.452054794520549</v>
      </c>
      <c r="I66" s="7">
        <v>192</v>
      </c>
      <c r="J66" s="33">
        <v>777.99238356164381</v>
      </c>
      <c r="K66" s="33">
        <v>50</v>
      </c>
      <c r="L66" s="21">
        <f t="shared" si="7"/>
        <v>0.26041666666666669</v>
      </c>
      <c r="M66" s="7">
        <v>1</v>
      </c>
      <c r="N66" s="7">
        <v>0</v>
      </c>
      <c r="O66" s="7">
        <v>2</v>
      </c>
      <c r="P66" s="40">
        <f>6-VLOOKUP($A66,$X:$AE,5,0)</f>
        <v>4</v>
      </c>
      <c r="Q66" s="40">
        <f>6-VLOOKUP($A66,$X:$AE,4,0)</f>
        <v>4</v>
      </c>
      <c r="R66" s="40">
        <f>6-VLOOKUP($A66,$X:$AE,6,0)</f>
        <v>4</v>
      </c>
      <c r="S66" s="40">
        <f>6-VLOOKUP($A66,$X:$AE,7,0)</f>
        <v>4</v>
      </c>
      <c r="T66" s="40">
        <f>6-VLOOKUP($A66,$X:$AE,3,0)</f>
        <v>4</v>
      </c>
      <c r="U66" s="40">
        <f>6-VLOOKUP($A66,$X:$AE,8,0)</f>
        <v>4</v>
      </c>
      <c r="V66" s="40">
        <f>VLOOKUP($A66,$AH:$AK,4,0)/7.5</f>
        <v>0.26666666666666666</v>
      </c>
      <c r="W66" s="22">
        <f t="shared" si="8"/>
        <v>6.9444444444444448E-2</v>
      </c>
      <c r="X66" s="23" t="str">
        <f>VLOOKUP(Y66,Munka1!A:B,2,0)</f>
        <v>Kálvária téri (Illés utcai) gépház</v>
      </c>
      <c r="Y66" s="23" t="s">
        <v>300</v>
      </c>
      <c r="Z66" s="24">
        <v>2.2000000000000002</v>
      </c>
      <c r="AA66" s="24">
        <v>1.625</v>
      </c>
      <c r="AB66" s="24">
        <v>3.6842105263157894</v>
      </c>
      <c r="AC66" s="24">
        <v>2.263157894736842</v>
      </c>
      <c r="AD66" s="24">
        <v>3</v>
      </c>
      <c r="AE66" s="24">
        <v>2.2857142857142856</v>
      </c>
      <c r="AH66" s="23" t="str">
        <f>VLOOKUP(AI66,Munka1!A:B,2,0)</f>
        <v>Kálvária téri (Illés utcai) gépház</v>
      </c>
      <c r="AI66" s="23" t="s">
        <v>300</v>
      </c>
      <c r="AJ66" s="25">
        <v>2047475</v>
      </c>
      <c r="AK66" s="25">
        <v>10</v>
      </c>
    </row>
    <row r="67" spans="1:37" s="22" customFormat="1" ht="15" x14ac:dyDescent="0.25">
      <c r="A67" s="6" t="s">
        <v>118</v>
      </c>
      <c r="B67" s="7" t="s">
        <v>219</v>
      </c>
      <c r="C67" s="7" t="s">
        <v>132</v>
      </c>
      <c r="D67" s="7" t="s">
        <v>134</v>
      </c>
      <c r="E67" s="7">
        <v>2010</v>
      </c>
      <c r="F67" s="7">
        <v>2010</v>
      </c>
      <c r="G67" s="7">
        <v>1</v>
      </c>
      <c r="H67" s="20">
        <f t="shared" ca="1" si="6"/>
        <v>9.4465753424657528</v>
      </c>
      <c r="I67" s="7">
        <v>1000</v>
      </c>
      <c r="J67" s="33">
        <v>5850.8597260273964</v>
      </c>
      <c r="K67" s="33">
        <v>360</v>
      </c>
      <c r="L67" s="21">
        <f t="shared" si="7"/>
        <v>0.36</v>
      </c>
      <c r="M67" s="7">
        <v>0</v>
      </c>
      <c r="N67" s="7">
        <v>0</v>
      </c>
      <c r="O67" s="7">
        <v>2</v>
      </c>
      <c r="P67" s="40">
        <f>6-VLOOKUP($A67,$X:$AE,5,0)</f>
        <v>4.1538461538461533</v>
      </c>
      <c r="Q67" s="40">
        <f>6-VLOOKUP($A67,$X:$AE,4,0)</f>
        <v>4.2727272727272725</v>
      </c>
      <c r="R67" s="40">
        <f>6-VLOOKUP($A67,$X:$AE,6,0)</f>
        <v>4</v>
      </c>
      <c r="S67" s="40">
        <f>6-VLOOKUP($A67,$X:$AE,7,0)</f>
        <v>4</v>
      </c>
      <c r="T67" s="40">
        <f>6-VLOOKUP($A67,$X:$AE,3,0)</f>
        <v>4</v>
      </c>
      <c r="U67" s="40">
        <f>6-VLOOKUP($A67,$X:$AE,8,0)</f>
        <v>4.1219512195121952</v>
      </c>
      <c r="V67" s="40">
        <f>VLOOKUP($A67,$AH:$AK,4,0)/7.5</f>
        <v>0.26666666666666666</v>
      </c>
      <c r="W67" s="22">
        <f t="shared" si="8"/>
        <v>0.16858536585365852</v>
      </c>
      <c r="X67" s="23" t="str">
        <f>VLOOKUP(Y67,Munka1!A:B,2,0)</f>
        <v>Káposztásmegyeri I-es gépház</v>
      </c>
      <c r="Y67" s="23" t="s">
        <v>301</v>
      </c>
      <c r="Z67" s="24">
        <v>2.1666666666666665</v>
      </c>
      <c r="AA67" s="24">
        <v>2.2333333333333334</v>
      </c>
      <c r="AB67" s="24">
        <v>2.9666666666666668</v>
      </c>
      <c r="AC67" s="24">
        <v>2.1948051948051948</v>
      </c>
      <c r="AD67" s="24">
        <v>1.9333333333333333</v>
      </c>
      <c r="AE67" s="24">
        <v>2.3402366863905324</v>
      </c>
      <c r="AH67" s="23" t="str">
        <f>VLOOKUP(AI67,Munka1!A:B,2,0)</f>
        <v>Káposztásmegyeri I-es gépház</v>
      </c>
      <c r="AI67" s="23" t="s">
        <v>301</v>
      </c>
      <c r="AJ67" s="25">
        <v>10616684</v>
      </c>
      <c r="AK67" s="25">
        <v>38</v>
      </c>
    </row>
    <row r="68" spans="1:37" s="22" customFormat="1" ht="15" x14ac:dyDescent="0.25">
      <c r="A68" s="6" t="s">
        <v>123</v>
      </c>
      <c r="B68" s="7" t="s">
        <v>155</v>
      </c>
      <c r="C68" s="7" t="s">
        <v>132</v>
      </c>
      <c r="D68" s="7" t="s">
        <v>135</v>
      </c>
      <c r="E68" s="7">
        <v>1971</v>
      </c>
      <c r="F68" s="7">
        <v>2012</v>
      </c>
      <c r="G68" s="7">
        <v>1</v>
      </c>
      <c r="H68" s="20">
        <f t="shared" ca="1" si="6"/>
        <v>7.4465753424657537</v>
      </c>
      <c r="I68" s="7">
        <v>1890</v>
      </c>
      <c r="J68" s="34">
        <v>3144.5512054794526</v>
      </c>
      <c r="K68" s="33">
        <v>470</v>
      </c>
      <c r="L68" s="21">
        <f t="shared" si="7"/>
        <v>0.24867724867724866</v>
      </c>
      <c r="M68" s="7">
        <v>1</v>
      </c>
      <c r="N68" s="7">
        <v>0</v>
      </c>
      <c r="O68" s="7">
        <v>2</v>
      </c>
      <c r="P68" s="40">
        <f>6-VLOOKUP($A68,$X:$AE,5,0)</f>
        <v>4</v>
      </c>
      <c r="Q68" s="40">
        <f>6-VLOOKUP($A68,$X:$AE,4,0)</f>
        <v>3.9090909090909092</v>
      </c>
      <c r="R68" s="40">
        <f>6-VLOOKUP($A68,$X:$AE,6,0)</f>
        <v>4.0999999999999996</v>
      </c>
      <c r="S68" s="40">
        <f>6-VLOOKUP($A68,$X:$AE,7,0)</f>
        <v>4</v>
      </c>
      <c r="T68" s="40">
        <f>6-VLOOKUP($A68,$X:$AE,3,0)</f>
        <v>3.8</v>
      </c>
      <c r="U68" s="40">
        <f>6-VLOOKUP($A68,$X:$AE,8,0)</f>
        <v>3.9729729729729728</v>
      </c>
      <c r="V68" s="40">
        <f>VLOOKUP($A68,$AH:$AK,4,0)/7.5</f>
        <v>0.53333333333333333</v>
      </c>
      <c r="W68" s="22">
        <f t="shared" si="8"/>
        <v>0.13621240287906958</v>
      </c>
      <c r="X68" s="23" t="str">
        <f>VLOOKUP(Y68,Munka1!A:B,2,0)</f>
        <v>Káposztásmegyeri II-es gépház</v>
      </c>
      <c r="Y68" s="23" t="s">
        <v>302</v>
      </c>
      <c r="Z68" s="24">
        <v>2.5555555555555554</v>
      </c>
      <c r="AA68" s="24">
        <v>2.5384615384615383</v>
      </c>
      <c r="AB68" s="24">
        <v>2.9848484848484849</v>
      </c>
      <c r="AC68" s="24">
        <v>2.2448979591836733</v>
      </c>
      <c r="AD68" s="24">
        <v>2.1666666666666665</v>
      </c>
      <c r="AE68" s="24">
        <v>2.6293706293706292</v>
      </c>
      <c r="AH68" s="23" t="str">
        <f>VLOOKUP(AI68,Munka1!A:B,2,0)</f>
        <v>Káposztásmegyeri II-es gépház</v>
      </c>
      <c r="AI68" s="23" t="s">
        <v>302</v>
      </c>
      <c r="AJ68" s="25">
        <v>7445362.333333334</v>
      </c>
      <c r="AK68" s="25">
        <v>17</v>
      </c>
    </row>
    <row r="69" spans="1:37" s="22" customFormat="1" ht="15" x14ac:dyDescent="0.25">
      <c r="A69" s="6" t="s">
        <v>24</v>
      </c>
      <c r="B69" s="7" t="s">
        <v>190</v>
      </c>
      <c r="C69" s="7" t="s">
        <v>206</v>
      </c>
      <c r="D69" s="7" t="s">
        <v>135</v>
      </c>
      <c r="E69" s="7">
        <v>1986</v>
      </c>
      <c r="F69" s="7">
        <v>1986</v>
      </c>
      <c r="G69" s="7">
        <v>1</v>
      </c>
      <c r="H69" s="20">
        <f t="shared" ca="1" si="6"/>
        <v>33.463013698630135</v>
      </c>
      <c r="I69" s="7">
        <v>184</v>
      </c>
      <c r="J69" s="33">
        <v>840.77928767123308</v>
      </c>
      <c r="K69" s="7">
        <v>125</v>
      </c>
      <c r="L69" s="21">
        <f t="shared" si="7"/>
        <v>0.67934782608695654</v>
      </c>
      <c r="M69" s="7">
        <v>0</v>
      </c>
      <c r="N69" s="7">
        <v>0</v>
      </c>
      <c r="O69" s="7">
        <v>2</v>
      </c>
      <c r="P69" s="40">
        <f>6-VLOOKUP($A69,$X:$AE,5,0)</f>
        <v>3.9583333333333335</v>
      </c>
      <c r="Q69" s="40">
        <f>6-VLOOKUP($A69,$X:$AE,4,0)</f>
        <v>3.8333333333333335</v>
      </c>
      <c r="R69" s="40">
        <f>6-VLOOKUP($A69,$X:$AE,6,0)</f>
        <v>4</v>
      </c>
      <c r="S69" s="40">
        <f>6-VLOOKUP($A69,$X:$AE,7,0)</f>
        <v>4</v>
      </c>
      <c r="T69" s="40">
        <f>6-VLOOKUP($A69,$X:$AE,3,0)</f>
        <v>3.8333333333333335</v>
      </c>
      <c r="U69" s="40">
        <f>6-VLOOKUP($A69,$X:$AE,8,0)</f>
        <v>3.9230769230769229</v>
      </c>
      <c r="V69" s="40">
        <f>VLOOKUP($A69,$AH:$AK,4,0)/7.5</f>
        <v>0.13333333333333333</v>
      </c>
      <c r="W69" s="22">
        <f t="shared" si="8"/>
        <v>0.19509476031215164</v>
      </c>
      <c r="X69" s="23" t="str">
        <f>VLOOKUP(Y69,Munka1!A:B,2,0)</f>
        <v>Káposztásmegyeri III-as gépház</v>
      </c>
      <c r="Y69" s="23" t="s">
        <v>303</v>
      </c>
      <c r="Z69" s="24">
        <v>3.8</v>
      </c>
      <c r="AA69" s="24">
        <v>3.0222222222222221</v>
      </c>
      <c r="AB69" s="24">
        <v>3.103448275862069</v>
      </c>
      <c r="AC69" s="24">
        <v>2.8695652173913042</v>
      </c>
      <c r="AD69" s="24">
        <v>3</v>
      </c>
      <c r="AE69" s="24">
        <v>3.0480769230769229</v>
      </c>
      <c r="AH69" s="23" t="str">
        <f>VLOOKUP(AI69,Munka1!A:B,2,0)</f>
        <v>Káposztásmegyeri III-as gépház</v>
      </c>
      <c r="AI69" s="23" t="s">
        <v>303</v>
      </c>
      <c r="AJ69" s="25">
        <v>1828474</v>
      </c>
      <c r="AK69" s="25">
        <v>11</v>
      </c>
    </row>
    <row r="70" spans="1:37" s="22" customFormat="1" ht="15" x14ac:dyDescent="0.25">
      <c r="A70" s="6" t="s">
        <v>96</v>
      </c>
      <c r="B70" s="7" t="s">
        <v>228</v>
      </c>
      <c r="C70" s="7" t="s">
        <v>132</v>
      </c>
      <c r="D70" s="7" t="s">
        <v>134</v>
      </c>
      <c r="E70" s="7">
        <v>1969</v>
      </c>
      <c r="F70" s="7">
        <v>2003</v>
      </c>
      <c r="G70" s="7">
        <v>1</v>
      </c>
      <c r="H70" s="20">
        <f t="shared" ca="1" si="6"/>
        <v>16.452054794520549</v>
      </c>
      <c r="I70" s="7">
        <v>560</v>
      </c>
      <c r="J70" s="33">
        <v>1004.1196438356164</v>
      </c>
      <c r="K70" s="33">
        <v>120</v>
      </c>
      <c r="L70" s="21">
        <f t="shared" si="7"/>
        <v>0.21428571428571427</v>
      </c>
      <c r="M70" s="7">
        <v>1</v>
      </c>
      <c r="N70" s="7">
        <v>0</v>
      </c>
      <c r="O70" s="7">
        <v>2</v>
      </c>
      <c r="P70" s="40">
        <f>6-VLOOKUP($A70,$X:$AE,5,0)</f>
        <v>4</v>
      </c>
      <c r="Q70" s="40">
        <f>6-VLOOKUP($A70,$X:$AE,4,0)</f>
        <v>3.9230769230769229</v>
      </c>
      <c r="R70" s="40">
        <f>6-VLOOKUP($A70,$X:$AE,6,0)</f>
        <v>3.8125</v>
      </c>
      <c r="S70" s="40">
        <f>6-VLOOKUP($A70,$X:$AE,7,0)</f>
        <v>3</v>
      </c>
      <c r="T70" s="40">
        <f>6-VLOOKUP($A70,$X:$AE,3,0)</f>
        <v>4</v>
      </c>
      <c r="U70" s="40">
        <f>6-VLOOKUP($A70,$X:$AE,8,0)</f>
        <v>3.9038461538461537</v>
      </c>
      <c r="V70" s="40">
        <f>VLOOKUP($A70,$AH:$AK,4,0)/7.5</f>
        <v>0.53333333333333333</v>
      </c>
      <c r="W70" s="22">
        <f t="shared" si="8"/>
        <v>0.12527472527472527</v>
      </c>
      <c r="X70" s="23" t="str">
        <f>VLOOKUP(Y70,Munka1!A:B,2,0)</f>
        <v>Káposztásmegyeri IV-es  (Nagynyomású) gépház</v>
      </c>
      <c r="Y70" s="23" t="s">
        <v>304</v>
      </c>
      <c r="Z70" s="24">
        <v>2.3333333333333335</v>
      </c>
      <c r="AA70" s="24">
        <v>2.869198312236287</v>
      </c>
      <c r="AB70" s="24">
        <v>2.9411764705882355</v>
      </c>
      <c r="AC70" s="24">
        <v>2.6560000000000001</v>
      </c>
      <c r="AD70" s="24">
        <v>3</v>
      </c>
      <c r="AE70" s="24">
        <v>2.8291262135922328</v>
      </c>
      <c r="AH70" s="23" t="str">
        <f>VLOOKUP(AI70,Munka1!A:B,2,0)</f>
        <v>Káposztásmegyeri IV-es  (Nagynyomású) gépház</v>
      </c>
      <c r="AI70" s="23" t="s">
        <v>304</v>
      </c>
      <c r="AJ70" s="25">
        <v>11973992</v>
      </c>
      <c r="AK70" s="25">
        <v>70</v>
      </c>
    </row>
    <row r="71" spans="1:37" s="22" customFormat="1" ht="15" x14ac:dyDescent="0.25">
      <c r="A71" s="6" t="s">
        <v>25</v>
      </c>
      <c r="B71" s="7" t="s">
        <v>191</v>
      </c>
      <c r="C71" s="7" t="s">
        <v>206</v>
      </c>
      <c r="D71" s="7" t="s">
        <v>135</v>
      </c>
      <c r="E71" s="7">
        <v>1996</v>
      </c>
      <c r="F71" s="7">
        <v>1996</v>
      </c>
      <c r="G71" s="7">
        <v>1</v>
      </c>
      <c r="H71" s="20">
        <f t="shared" ca="1" si="6"/>
        <v>23.457534246575342</v>
      </c>
      <c r="I71" s="7">
        <v>33</v>
      </c>
      <c r="J71" s="33">
        <v>49.935689863013707</v>
      </c>
      <c r="K71" s="7">
        <v>20</v>
      </c>
      <c r="L71" s="21">
        <f t="shared" si="7"/>
        <v>0.60606060606060608</v>
      </c>
      <c r="M71" s="7">
        <v>0</v>
      </c>
      <c r="N71" s="7">
        <v>0</v>
      </c>
      <c r="O71" s="7">
        <v>2</v>
      </c>
      <c r="P71" s="40">
        <f>6-VLOOKUP($A71,$X:$AE,5,0)</f>
        <v>3.8</v>
      </c>
      <c r="Q71" s="40">
        <f>6-VLOOKUP($A71,$X:$AE,4,0)</f>
        <v>4</v>
      </c>
      <c r="R71" s="40">
        <f>6-VLOOKUP($A71,$X:$AE,6,0)</f>
        <v>3.9</v>
      </c>
      <c r="S71" s="40">
        <f>6-VLOOKUP($A71,$X:$AE,7,0)</f>
        <v>6</v>
      </c>
      <c r="T71" s="40">
        <f>6-VLOOKUP($A71,$X:$AE,3,0)</f>
        <v>3.75</v>
      </c>
      <c r="U71" s="40">
        <f>6-VLOOKUP($A71,$X:$AE,8,0)</f>
        <v>3.8571428571428572</v>
      </c>
      <c r="V71" s="40">
        <f>VLOOKUP($A71,$AH:$AK,4,0)/7.5</f>
        <v>0.13333333333333333</v>
      </c>
      <c r="W71" s="22">
        <f t="shared" si="8"/>
        <v>0.1847041847041847</v>
      </c>
      <c r="X71" s="23" t="str">
        <f>VLOOKUP(Y71,Munka1!A:B,2,0)</f>
        <v>Kelenhegyi gépház</v>
      </c>
      <c r="Y71" s="23" t="s">
        <v>77</v>
      </c>
      <c r="Z71" s="24">
        <v>2.25</v>
      </c>
      <c r="AA71" s="24">
        <v>2</v>
      </c>
      <c r="AB71" s="24">
        <v>2.1111111111111112</v>
      </c>
      <c r="AC71" s="24">
        <v>2</v>
      </c>
      <c r="AD71" s="24">
        <v>2</v>
      </c>
      <c r="AE71" s="24">
        <v>2.0625</v>
      </c>
      <c r="AH71" s="23" t="str">
        <f>VLOOKUP(AI71,Munka1!A:B,2,0)</f>
        <v>Kelenhegyi gépház</v>
      </c>
      <c r="AI71" s="23" t="s">
        <v>77</v>
      </c>
      <c r="AJ71" s="25">
        <v>828558</v>
      </c>
      <c r="AK71" s="25">
        <v>8</v>
      </c>
    </row>
    <row r="72" spans="1:37" s="22" customFormat="1" ht="15" x14ac:dyDescent="0.25">
      <c r="A72" s="6" t="s">
        <v>55</v>
      </c>
      <c r="B72" s="7" t="s">
        <v>179</v>
      </c>
      <c r="C72" s="7" t="s">
        <v>132</v>
      </c>
      <c r="D72" s="7" t="s">
        <v>135</v>
      </c>
      <c r="E72" s="7">
        <v>1996</v>
      </c>
      <c r="F72" s="7">
        <v>2015</v>
      </c>
      <c r="G72" s="7">
        <v>1</v>
      </c>
      <c r="H72" s="20">
        <f t="shared" ca="1" si="6"/>
        <v>4.4438356164383563</v>
      </c>
      <c r="I72" s="7">
        <v>102</v>
      </c>
      <c r="J72" s="33">
        <v>119.55782465753424</v>
      </c>
      <c r="K72" s="33">
        <v>40</v>
      </c>
      <c r="L72" s="21">
        <f t="shared" si="7"/>
        <v>0.39215686274509803</v>
      </c>
      <c r="M72" s="7">
        <v>0</v>
      </c>
      <c r="N72" s="7">
        <v>0</v>
      </c>
      <c r="O72" s="7">
        <v>2</v>
      </c>
      <c r="P72" s="40">
        <f>6-VLOOKUP($A72,$X:$AE,5,0)</f>
        <v>4</v>
      </c>
      <c r="Q72" s="40">
        <f>6-VLOOKUP($A72,$X:$AE,4,0)</f>
        <v>4</v>
      </c>
      <c r="R72" s="40">
        <f>6-VLOOKUP($A72,$X:$AE,6,0)</f>
        <v>4</v>
      </c>
      <c r="S72" s="40">
        <f>6-VLOOKUP($A72,$X:$AE,7,0)</f>
        <v>4</v>
      </c>
      <c r="T72" s="40">
        <f>6-VLOOKUP($A72,$X:$AE,3,0)</f>
        <v>4</v>
      </c>
      <c r="U72" s="40">
        <f>6-VLOOKUP($A72,$X:$AE,8,0)</f>
        <v>4</v>
      </c>
      <c r="V72" s="40">
        <f>VLOOKUP($A72,$AH:$AK,4,0)/7.5</f>
        <v>0.26666666666666666</v>
      </c>
      <c r="W72" s="22">
        <f t="shared" si="8"/>
        <v>0.20915032679738563</v>
      </c>
      <c r="X72" s="23" t="str">
        <f>VLOOKUP(Y72,Munka1!A:B,2,0)</f>
        <v>Kisoroszi,Nyomásfokozó gépház</v>
      </c>
      <c r="Y72" s="23" t="s">
        <v>305</v>
      </c>
      <c r="Z72" s="24">
        <v>2.75</v>
      </c>
      <c r="AA72" s="24">
        <v>3.7</v>
      </c>
      <c r="AB72" s="24">
        <v>3</v>
      </c>
      <c r="AC72" s="24">
        <v>3</v>
      </c>
      <c r="AD72" s="24">
        <v>2.75</v>
      </c>
      <c r="AE72" s="24">
        <v>3.0666666666666669</v>
      </c>
      <c r="AH72" s="23" t="str">
        <f>VLOOKUP(AI72,Munka1!A:B,2,0)</f>
        <v>Kisoroszi,Nyomásfokozó gépház</v>
      </c>
      <c r="AI72" s="23" t="s">
        <v>305</v>
      </c>
      <c r="AJ72" s="25">
        <v>1757774</v>
      </c>
      <c r="AK72" s="25">
        <v>9</v>
      </c>
    </row>
    <row r="73" spans="1:37" s="22" customFormat="1" ht="15" x14ac:dyDescent="0.25">
      <c r="A73" s="6" t="s">
        <v>70</v>
      </c>
      <c r="B73" s="7" t="s">
        <v>211</v>
      </c>
      <c r="C73" s="7" t="s">
        <v>132</v>
      </c>
      <c r="D73" s="7" t="s">
        <v>134</v>
      </c>
      <c r="E73" s="7">
        <v>1963</v>
      </c>
      <c r="F73" s="7">
        <v>2009</v>
      </c>
      <c r="G73" s="7">
        <v>1</v>
      </c>
      <c r="H73" s="20">
        <f t="shared" ca="1" si="6"/>
        <v>10.446575342465753</v>
      </c>
      <c r="I73" s="7">
        <v>1800</v>
      </c>
      <c r="J73" s="33">
        <v>8858.4304109589029</v>
      </c>
      <c r="K73" s="33">
        <v>550</v>
      </c>
      <c r="L73" s="21">
        <f t="shared" si="7"/>
        <v>0.30555555555555558</v>
      </c>
      <c r="M73" s="7">
        <v>0</v>
      </c>
      <c r="N73" s="7">
        <v>0</v>
      </c>
      <c r="O73" s="7">
        <v>2</v>
      </c>
      <c r="P73" s="40">
        <f>6-VLOOKUP($A73,$X:$AE,5,0)</f>
        <v>4.5999999999999996</v>
      </c>
      <c r="Q73" s="40">
        <f>6-VLOOKUP($A73,$X:$AE,4,0)</f>
        <v>4.7142857142857144</v>
      </c>
      <c r="R73" s="40">
        <f>6-VLOOKUP($A73,$X:$AE,6,0)</f>
        <v>4.4000000000000004</v>
      </c>
      <c r="S73" s="40">
        <f>6-VLOOKUP($A73,$X:$AE,7,0)</f>
        <v>4</v>
      </c>
      <c r="T73" s="40">
        <f>6-VLOOKUP($A73,$X:$AE,3,0)</f>
        <v>4.5</v>
      </c>
      <c r="U73" s="40">
        <f>6-VLOOKUP($A73,$X:$AE,8,0)</f>
        <v>4.5616438356164384</v>
      </c>
      <c r="V73" s="40">
        <f>VLOOKUP($A73,$AH:$AK,4,0)/7.5</f>
        <v>0.66666666666666663</v>
      </c>
      <c r="W73" s="22">
        <f t="shared" si="8"/>
        <v>0.17858954845256214</v>
      </c>
      <c r="X73" s="23" t="str">
        <f>VLOOKUP(Y73,Munka1!A:B,2,0)</f>
        <v>Kossuth téri gépház</v>
      </c>
      <c r="Y73" s="23" t="s">
        <v>306</v>
      </c>
      <c r="Z73" s="24">
        <v>3</v>
      </c>
      <c r="AA73" s="24">
        <v>2.5714285714285716</v>
      </c>
      <c r="AB73" s="24">
        <v>3</v>
      </c>
      <c r="AC73" s="24">
        <v>2.1</v>
      </c>
      <c r="AD73" s="24">
        <v>3.6</v>
      </c>
      <c r="AE73" s="24">
        <v>2.7</v>
      </c>
      <c r="AH73" s="23" t="str">
        <f>VLOOKUP(AI73,Munka1!A:B,2,0)</f>
        <v>Kossuth téri gépház</v>
      </c>
      <c r="AI73" s="23" t="s">
        <v>306</v>
      </c>
      <c r="AJ73" s="25">
        <v>171632</v>
      </c>
      <c r="AK73" s="25">
        <v>2</v>
      </c>
    </row>
    <row r="74" spans="1:37" s="22" customFormat="1" ht="15" x14ac:dyDescent="0.25">
      <c r="A74" s="6" t="s">
        <v>50</v>
      </c>
      <c r="B74" s="7" t="s">
        <v>218</v>
      </c>
      <c r="C74" s="7" t="s">
        <v>132</v>
      </c>
      <c r="D74" s="7" t="s">
        <v>134</v>
      </c>
      <c r="E74" s="7">
        <v>1975</v>
      </c>
      <c r="F74" s="7">
        <v>2002</v>
      </c>
      <c r="G74" s="7">
        <v>1</v>
      </c>
      <c r="H74" s="20">
        <f t="shared" ca="1" si="6"/>
        <v>17.452054794520549</v>
      </c>
      <c r="I74" s="7">
        <v>60</v>
      </c>
      <c r="J74" s="33">
        <v>82.562284931506838</v>
      </c>
      <c r="K74" s="33">
        <v>7</v>
      </c>
      <c r="L74" s="21">
        <f t="shared" si="7"/>
        <v>0.11666666666666667</v>
      </c>
      <c r="M74" s="7">
        <v>0</v>
      </c>
      <c r="N74" s="7">
        <v>0</v>
      </c>
      <c r="O74" s="7">
        <v>2</v>
      </c>
      <c r="P74" s="40">
        <f>6-VLOOKUP($A74,$X:$AE,5,0)</f>
        <v>2.8636363636363638</v>
      </c>
      <c r="Q74" s="40">
        <f>6-VLOOKUP($A74,$X:$AE,4,0)</f>
        <v>3.4444444444444446</v>
      </c>
      <c r="R74" s="40">
        <f>6-VLOOKUP($A74,$X:$AE,6,0)</f>
        <v>3.6875</v>
      </c>
      <c r="S74" s="40">
        <f>6-VLOOKUP($A74,$X:$AE,7,0)</f>
        <v>3</v>
      </c>
      <c r="T74" s="40">
        <f>6-VLOOKUP($A74,$X:$AE,3,0)</f>
        <v>3</v>
      </c>
      <c r="U74" s="40">
        <f>6-VLOOKUP($A74,$X:$AE,8,0)</f>
        <v>3.24</v>
      </c>
      <c r="V74" s="40">
        <f>VLOOKUP($A74,$AH:$AK,4,0)/7.5</f>
        <v>0.4</v>
      </c>
      <c r="W74" s="22">
        <f t="shared" si="8"/>
        <v>0.16426666666666667</v>
      </c>
      <c r="X74" s="23" t="str">
        <f>VLOOKUP(Y74,Munka1!A:B,2,0)</f>
        <v>Kőbányai ÚFA gépház</v>
      </c>
      <c r="Y74" s="23" t="s">
        <v>307</v>
      </c>
      <c r="Z74" s="24">
        <v>3</v>
      </c>
      <c r="AA74" s="24">
        <v>3.1333333333333333</v>
      </c>
      <c r="AB74" s="24">
        <v>2.6923076923076925</v>
      </c>
      <c r="AC74" s="24">
        <v>2.375</v>
      </c>
      <c r="AD74" s="24">
        <v>3</v>
      </c>
      <c r="AE74" s="24">
        <v>2.8333333333333335</v>
      </c>
      <c r="AH74" s="23" t="str">
        <f>VLOOKUP(AI74,Munka1!A:B,2,0)</f>
        <v>Kőbányai ÚFA gépház</v>
      </c>
      <c r="AI74" s="23" t="s">
        <v>307</v>
      </c>
      <c r="AJ74" s="25">
        <v>1000721</v>
      </c>
      <c r="AK74" s="25">
        <v>6</v>
      </c>
    </row>
    <row r="75" spans="1:37" s="22" customFormat="1" ht="15" x14ac:dyDescent="0.25">
      <c r="A75" s="6" t="s">
        <v>120</v>
      </c>
      <c r="B75" s="7" t="s">
        <v>216</v>
      </c>
      <c r="C75" s="7" t="s">
        <v>132</v>
      </c>
      <c r="D75" s="7" t="s">
        <v>134</v>
      </c>
      <c r="E75" s="7">
        <v>1983</v>
      </c>
      <c r="F75" s="7">
        <v>2000</v>
      </c>
      <c r="G75" s="7">
        <v>0</v>
      </c>
      <c r="H75" s="20">
        <f t="shared" ca="1" si="6"/>
        <v>19.454794520547946</v>
      </c>
      <c r="I75" s="7">
        <v>3528</v>
      </c>
      <c r="J75" s="33">
        <v>0</v>
      </c>
      <c r="K75" s="33">
        <v>0</v>
      </c>
      <c r="L75" s="21">
        <f t="shared" si="7"/>
        <v>0</v>
      </c>
      <c r="M75" s="7">
        <v>0</v>
      </c>
      <c r="N75" s="7">
        <v>0</v>
      </c>
      <c r="O75" s="7">
        <v>2</v>
      </c>
      <c r="P75" s="40">
        <f>6-VLOOKUP($A75,$X:$AE,5,0)</f>
        <v>3.2068965517241379</v>
      </c>
      <c r="Q75" s="40">
        <f>6-VLOOKUP($A75,$X:$AE,4,0)</f>
        <v>2.8823529411764706</v>
      </c>
      <c r="R75" s="40">
        <f>6-VLOOKUP($A75,$X:$AE,6,0)</f>
        <v>3.32</v>
      </c>
      <c r="S75" s="40">
        <f>6-VLOOKUP($A75,$X:$AE,7,0)</f>
        <v>3</v>
      </c>
      <c r="T75" s="40">
        <f>6-VLOOKUP($A75,$X:$AE,3,0)</f>
        <v>3</v>
      </c>
      <c r="U75" s="40">
        <f>6-VLOOKUP($A75,$X:$AE,8,0)</f>
        <v>3.1063829787234041</v>
      </c>
      <c r="V75" s="40">
        <f>VLOOKUP($A75,$AH:$AK,4,0)/7.5</f>
        <v>0.53333333333333333</v>
      </c>
      <c r="W75" s="22">
        <f t="shared" si="8"/>
        <v>0</v>
      </c>
      <c r="X75" s="23" t="str">
        <f>VLOOKUP(Y75,Munka1!A:B,2,0)</f>
        <v>Kőbányai gépház</v>
      </c>
      <c r="Y75" s="23" t="s">
        <v>80</v>
      </c>
      <c r="Z75" s="24">
        <v>3.1666666666666665</v>
      </c>
      <c r="AA75" s="24">
        <v>2.1212121212121211</v>
      </c>
      <c r="AB75" s="24">
        <v>2.5326086956521738</v>
      </c>
      <c r="AC75" s="24">
        <v>2.5249999999999999</v>
      </c>
      <c r="AD75" s="24">
        <v>2.25</v>
      </c>
      <c r="AE75" s="24">
        <v>2.4545454545454546</v>
      </c>
      <c r="AH75" s="23" t="str">
        <f>VLOOKUP(AI75,Munka1!A:B,2,0)</f>
        <v>Kőbányai gépház</v>
      </c>
      <c r="AI75" s="23" t="s">
        <v>80</v>
      </c>
      <c r="AJ75" s="25">
        <v>3548340</v>
      </c>
      <c r="AK75" s="25">
        <v>29</v>
      </c>
    </row>
    <row r="76" spans="1:37" s="22" customFormat="1" ht="15" x14ac:dyDescent="0.25">
      <c r="A76" s="6" t="s">
        <v>40</v>
      </c>
      <c r="B76" s="7" t="s">
        <v>169</v>
      </c>
      <c r="C76" s="7" t="s">
        <v>132</v>
      </c>
      <c r="D76" s="7" t="s">
        <v>135</v>
      </c>
      <c r="E76" s="7">
        <v>1912</v>
      </c>
      <c r="F76" s="7">
        <v>2000</v>
      </c>
      <c r="G76" s="7">
        <v>1</v>
      </c>
      <c r="H76" s="20">
        <f t="shared" ca="1" si="6"/>
        <v>19.454794520547946</v>
      </c>
      <c r="I76" s="7">
        <v>440</v>
      </c>
      <c r="J76" s="33">
        <v>819.79753424657508</v>
      </c>
      <c r="K76" s="33">
        <v>150</v>
      </c>
      <c r="L76" s="21">
        <f t="shared" si="7"/>
        <v>0.34090909090909088</v>
      </c>
      <c r="M76" s="7">
        <v>1</v>
      </c>
      <c r="N76" s="7">
        <v>0</v>
      </c>
      <c r="O76" s="7">
        <v>2</v>
      </c>
      <c r="P76" s="40">
        <f>6-VLOOKUP($A76,$X:$AE,5,0)</f>
        <v>4</v>
      </c>
      <c r="Q76" s="40">
        <f>6-VLOOKUP($A76,$X:$AE,4,0)</f>
        <v>4</v>
      </c>
      <c r="R76" s="40">
        <f>6-VLOOKUP($A76,$X:$AE,6,0)</f>
        <v>4</v>
      </c>
      <c r="S76" s="40">
        <f>6-VLOOKUP($A76,$X:$AE,7,0)</f>
        <v>4</v>
      </c>
      <c r="T76" s="40">
        <f>6-VLOOKUP($A76,$X:$AE,3,0)</f>
        <v>4</v>
      </c>
      <c r="U76" s="40">
        <f>6-VLOOKUP($A76,$X:$AE,8,0)</f>
        <v>4</v>
      </c>
      <c r="V76" s="40">
        <f>VLOOKUP($A76,$AH:$AK,4,0)/7.5</f>
        <v>0.26666666666666666</v>
      </c>
      <c r="W76" s="22">
        <f t="shared" si="8"/>
        <v>9.0909090909090898E-2</v>
      </c>
      <c r="X76" s="23" t="str">
        <f>VLOOKUP(Y76,Munka1!A:B,2,0)</f>
        <v>Krisztina gépház, Diana zóna</v>
      </c>
      <c r="Y76" s="23" t="s">
        <v>308</v>
      </c>
      <c r="Z76" s="24">
        <v>2</v>
      </c>
      <c r="AA76" s="24">
        <v>2</v>
      </c>
      <c r="AB76" s="24">
        <v>1.9166666666666667</v>
      </c>
      <c r="AC76" s="24">
        <v>2</v>
      </c>
      <c r="AD76" s="24"/>
      <c r="AE76" s="24">
        <v>1.9722222222222223</v>
      </c>
      <c r="AH76" s="23" t="str">
        <f>VLOOKUP(AI76,Munka1!A:B,2,0)</f>
        <v>Krisztina gépház, Diana zóna</v>
      </c>
      <c r="AI76" s="23" t="s">
        <v>308</v>
      </c>
      <c r="AJ76" s="25">
        <v>495926.66666666669</v>
      </c>
      <c r="AK76" s="25">
        <v>7</v>
      </c>
    </row>
    <row r="77" spans="1:37" s="22" customFormat="1" ht="15" x14ac:dyDescent="0.25">
      <c r="A77" s="6" t="s">
        <v>41</v>
      </c>
      <c r="B77" s="7" t="s">
        <v>170</v>
      </c>
      <c r="C77" s="7" t="s">
        <v>132</v>
      </c>
      <c r="D77" s="7" t="s">
        <v>135</v>
      </c>
      <c r="E77" s="7">
        <v>1912</v>
      </c>
      <c r="F77" s="7">
        <v>2000</v>
      </c>
      <c r="G77" s="7">
        <v>1</v>
      </c>
      <c r="H77" s="20">
        <f t="shared" ca="1" si="6"/>
        <v>19.454794520547946</v>
      </c>
      <c r="I77" s="7">
        <v>660</v>
      </c>
      <c r="J77" s="33">
        <v>909.82457534246566</v>
      </c>
      <c r="K77" s="33">
        <v>150</v>
      </c>
      <c r="L77" s="21">
        <f t="shared" si="7"/>
        <v>0.22727272727272727</v>
      </c>
      <c r="M77" s="7">
        <v>1</v>
      </c>
      <c r="N77" s="7">
        <v>0</v>
      </c>
      <c r="O77" s="7">
        <v>2</v>
      </c>
      <c r="P77" s="40">
        <f>6-VLOOKUP($A77,$X:$AE,5,0)</f>
        <v>4</v>
      </c>
      <c r="Q77" s="40">
        <f>6-VLOOKUP($A77,$X:$AE,4,0)</f>
        <v>4</v>
      </c>
      <c r="R77" s="40">
        <f>6-VLOOKUP($A77,$X:$AE,6,0)</f>
        <v>4</v>
      </c>
      <c r="S77" s="40">
        <f>6-VLOOKUP($A77,$X:$AE,7,0)</f>
        <v>6</v>
      </c>
      <c r="T77" s="40">
        <f>6-VLOOKUP($A77,$X:$AE,3,0)</f>
        <v>4</v>
      </c>
      <c r="U77" s="40">
        <f>6-VLOOKUP($A77,$X:$AE,8,0)</f>
        <v>4</v>
      </c>
      <c r="V77" s="40">
        <f>VLOOKUP($A77,$AH:$AK,4,0)/7.5</f>
        <v>0.4</v>
      </c>
      <c r="W77" s="22">
        <f t="shared" si="8"/>
        <v>9.0909090909090912E-2</v>
      </c>
      <c r="X77" s="23" t="str">
        <f>VLOOKUP(Y77,Munka1!A:B,2,0)</f>
        <v>Krisztina gépház, Lipóti zóna</v>
      </c>
      <c r="Y77" s="23" t="s">
        <v>309</v>
      </c>
      <c r="Z77" s="24">
        <v>2</v>
      </c>
      <c r="AA77" s="24">
        <v>2.2727272727272729</v>
      </c>
      <c r="AB77" s="24">
        <v>2.6190476190476191</v>
      </c>
      <c r="AC77" s="24">
        <v>1.7142857142857142</v>
      </c>
      <c r="AD77" s="24">
        <v>2</v>
      </c>
      <c r="AE77" s="24">
        <v>2.3181818181818183</v>
      </c>
      <c r="AH77" s="23" t="str">
        <f>VLOOKUP(AI77,Munka1!A:B,2,0)</f>
        <v>Krisztina gépház, Lipóti zóna</v>
      </c>
      <c r="AI77" s="23" t="s">
        <v>309</v>
      </c>
      <c r="AJ77" s="25">
        <v>389404.66666666669</v>
      </c>
      <c r="AK77" s="25">
        <v>6</v>
      </c>
    </row>
    <row r="78" spans="1:37" s="22" customFormat="1" ht="15" x14ac:dyDescent="0.25">
      <c r="A78" s="6" t="s">
        <v>95</v>
      </c>
      <c r="B78" s="7" t="s">
        <v>185</v>
      </c>
      <c r="C78" s="7" t="s">
        <v>195</v>
      </c>
      <c r="D78" s="7" t="s">
        <v>135</v>
      </c>
      <c r="E78" s="7">
        <v>2004</v>
      </c>
      <c r="F78" s="7">
        <v>2004</v>
      </c>
      <c r="G78" s="7">
        <v>1</v>
      </c>
      <c r="H78" s="20">
        <f t="shared" ca="1" si="6"/>
        <v>15.452054794520548</v>
      </c>
      <c r="I78" s="7">
        <v>90</v>
      </c>
      <c r="J78" s="33">
        <v>103.51113698630138</v>
      </c>
      <c r="K78" s="33">
        <v>20</v>
      </c>
      <c r="L78" s="21">
        <f t="shared" si="7"/>
        <v>0.22222222222222221</v>
      </c>
      <c r="M78" s="7">
        <v>0</v>
      </c>
      <c r="N78" s="7">
        <v>0</v>
      </c>
      <c r="O78" s="7">
        <v>2</v>
      </c>
      <c r="P78" s="40">
        <f>6-VLOOKUP($A78,$X:$AE,5,0)</f>
        <v>4</v>
      </c>
      <c r="Q78" s="40">
        <f>6-VLOOKUP($A78,$X:$AE,4,0)</f>
        <v>4</v>
      </c>
      <c r="R78" s="40">
        <f>6-VLOOKUP($A78,$X:$AE,6,0)</f>
        <v>3.6666666666666665</v>
      </c>
      <c r="S78" s="40">
        <f>6-VLOOKUP($A78,$X:$AE,7,0)</f>
        <v>4</v>
      </c>
      <c r="T78" s="40">
        <f>6-VLOOKUP($A78,$X:$AE,3,0)</f>
        <v>4.2</v>
      </c>
      <c r="U78" s="40">
        <f>6-VLOOKUP($A78,$X:$AE,8,0)</f>
        <v>3.9393939393939394</v>
      </c>
      <c r="V78" s="40">
        <f>VLOOKUP($A78,$AH:$AK,4,0)/7.5</f>
        <v>0.26666666666666666</v>
      </c>
      <c r="W78" s="22">
        <f t="shared" si="8"/>
        <v>0.12570145903479235</v>
      </c>
      <c r="X78" s="23" t="str">
        <f>VLOOKUP(Y78,Munka1!A:B,2,0)</f>
        <v>Krisztina gépház, Sasi zóna</v>
      </c>
      <c r="Y78" s="23" t="s">
        <v>310</v>
      </c>
      <c r="Z78" s="24">
        <v>2</v>
      </c>
      <c r="AA78" s="24">
        <v>2</v>
      </c>
      <c r="AB78" s="24">
        <v>2.625</v>
      </c>
      <c r="AC78" s="24">
        <v>1.8</v>
      </c>
      <c r="AD78" s="24"/>
      <c r="AE78" s="24">
        <v>2.1904761904761907</v>
      </c>
      <c r="AH78" s="23" t="str">
        <f>VLOOKUP(AI78,Munka1!A:B,2,0)</f>
        <v>Krisztina gépház, Sasi zóna</v>
      </c>
      <c r="AI78" s="23" t="s">
        <v>310</v>
      </c>
      <c r="AJ78" s="25">
        <v>613458.66666666674</v>
      </c>
      <c r="AK78" s="25">
        <v>6</v>
      </c>
    </row>
    <row r="79" spans="1:37" s="22" customFormat="1" ht="15" x14ac:dyDescent="0.25">
      <c r="A79" s="6" t="s">
        <v>27</v>
      </c>
      <c r="B79" s="7" t="s">
        <v>193</v>
      </c>
      <c r="C79" s="7" t="s">
        <v>206</v>
      </c>
      <c r="D79" s="7" t="s">
        <v>135</v>
      </c>
      <c r="E79" s="7">
        <v>2005</v>
      </c>
      <c r="F79" s="7">
        <v>2013</v>
      </c>
      <c r="G79" s="7">
        <v>1</v>
      </c>
      <c r="H79" s="20">
        <f t="shared" ca="1" si="6"/>
        <v>6.4438356164383563</v>
      </c>
      <c r="I79" s="7">
        <v>330</v>
      </c>
      <c r="J79" s="33">
        <v>806.15520547945198</v>
      </c>
      <c r="K79" s="7">
        <v>180</v>
      </c>
      <c r="L79" s="21">
        <f t="shared" si="7"/>
        <v>0.54545454545454541</v>
      </c>
      <c r="M79" s="7">
        <v>1</v>
      </c>
      <c r="N79" s="7">
        <v>0</v>
      </c>
      <c r="O79" s="7">
        <v>2</v>
      </c>
      <c r="P79" s="40">
        <v>3.8</v>
      </c>
      <c r="Q79" s="40">
        <v>4</v>
      </c>
      <c r="R79" s="40">
        <v>4</v>
      </c>
      <c r="S79" s="40">
        <v>4</v>
      </c>
      <c r="T79" s="40">
        <v>4</v>
      </c>
      <c r="U79" s="40">
        <v>3.9655172413793105</v>
      </c>
      <c r="V79" s="40">
        <v>0</v>
      </c>
      <c r="W79" s="22">
        <f t="shared" si="8"/>
        <v>0</v>
      </c>
      <c r="X79" s="23" t="str">
        <f>VLOOKUP(Y79,Munka1!A:B,2,0)</f>
        <v>Krisztina gépház, Vári zóna</v>
      </c>
      <c r="Y79" s="23" t="s">
        <v>311</v>
      </c>
      <c r="Z79" s="24">
        <v>2</v>
      </c>
      <c r="AA79" s="24">
        <v>2</v>
      </c>
      <c r="AB79" s="24">
        <v>2.2222222222222223</v>
      </c>
      <c r="AC79" s="24">
        <v>1.7142857142857142</v>
      </c>
      <c r="AD79" s="24"/>
      <c r="AE79" s="24">
        <v>2</v>
      </c>
      <c r="AH79" s="23" t="str">
        <f>VLOOKUP(AI79,Munka1!A:B,2,0)</f>
        <v>Krisztina gépház, Vári zóna</v>
      </c>
      <c r="AI79" s="23" t="s">
        <v>311</v>
      </c>
      <c r="AJ79" s="25">
        <v>28604.666666666668</v>
      </c>
      <c r="AK79" s="25">
        <v>2</v>
      </c>
    </row>
    <row r="80" spans="1:37" s="22" customFormat="1" ht="15" x14ac:dyDescent="0.25">
      <c r="A80" s="6" t="s">
        <v>45</v>
      </c>
      <c r="B80" s="7" t="s">
        <v>166</v>
      </c>
      <c r="C80" s="7" t="s">
        <v>132</v>
      </c>
      <c r="D80" s="7" t="s">
        <v>135</v>
      </c>
      <c r="E80" s="7">
        <v>1990</v>
      </c>
      <c r="F80" s="7">
        <v>1990</v>
      </c>
      <c r="G80" s="7">
        <v>1</v>
      </c>
      <c r="H80" s="20">
        <f t="shared" ca="1" si="6"/>
        <v>29.460273972602739</v>
      </c>
      <c r="I80" s="7">
        <v>40</v>
      </c>
      <c r="J80" s="33">
        <v>38.023473972602744</v>
      </c>
      <c r="K80" s="33">
        <v>5</v>
      </c>
      <c r="L80" s="21">
        <f t="shared" si="7"/>
        <v>0.125</v>
      </c>
      <c r="M80" s="7">
        <v>0</v>
      </c>
      <c r="N80" s="7">
        <v>0</v>
      </c>
      <c r="O80" s="7">
        <v>2</v>
      </c>
      <c r="P80" s="40">
        <f>6-VLOOKUP($A80,$X:$AE,5,0)</f>
        <v>4</v>
      </c>
      <c r="Q80" s="40">
        <f>6-VLOOKUP($A80,$X:$AE,4,0)</f>
        <v>4</v>
      </c>
      <c r="R80" s="40">
        <f>6-VLOOKUP($A80,$X:$AE,6,0)</f>
        <v>4</v>
      </c>
      <c r="S80" s="40">
        <f>6-VLOOKUP($A80,$X:$AE,7,0)</f>
        <v>4</v>
      </c>
      <c r="T80" s="40">
        <f>6-VLOOKUP($A80,$X:$AE,3,0)</f>
        <v>3.3333333333333335</v>
      </c>
      <c r="U80" s="40">
        <f>6-VLOOKUP($A80,$X:$AE,8,0)</f>
        <v>3.9333333333333331</v>
      </c>
      <c r="V80" s="40">
        <f>VLOOKUP($A80,$AH:$AK,4,0)/7.5</f>
        <v>0.4</v>
      </c>
      <c r="W80" s="22">
        <f t="shared" si="8"/>
        <v>0.10666666666666669</v>
      </c>
      <c r="X80" s="23" t="str">
        <f>VLOOKUP(Y80,Munka1!A:B,2,0)</f>
        <v>Losonci u.gépház</v>
      </c>
      <c r="Y80" s="23" t="s">
        <v>312</v>
      </c>
      <c r="Z80" s="24">
        <v>2</v>
      </c>
      <c r="AA80" s="24">
        <v>2.0625</v>
      </c>
      <c r="AB80" s="24">
        <v>2.0909090909090908</v>
      </c>
      <c r="AC80" s="24">
        <v>2</v>
      </c>
      <c r="AD80" s="24">
        <v>2</v>
      </c>
      <c r="AE80" s="24">
        <v>2.0370370370370372</v>
      </c>
      <c r="AH80" s="23" t="str">
        <f>VLOOKUP(AI80,Munka1!A:B,2,0)</f>
        <v>Losonci u.gépház</v>
      </c>
      <c r="AI80" s="23" t="s">
        <v>312</v>
      </c>
      <c r="AJ80" s="25">
        <v>2819653</v>
      </c>
      <c r="AK80" s="25">
        <v>7</v>
      </c>
    </row>
    <row r="81" spans="1:37" s="22" customFormat="1" ht="15" x14ac:dyDescent="0.25">
      <c r="A81" s="6" t="s">
        <v>97</v>
      </c>
      <c r="B81" s="7" t="s">
        <v>243</v>
      </c>
      <c r="C81" s="7" t="s">
        <v>132</v>
      </c>
      <c r="D81" s="7" t="s">
        <v>138</v>
      </c>
      <c r="E81" s="7">
        <v>1960</v>
      </c>
      <c r="F81" s="7">
        <v>2010</v>
      </c>
      <c r="G81" s="7">
        <v>1</v>
      </c>
      <c r="H81" s="20">
        <f t="shared" ca="1" si="6"/>
        <v>9.4465753424657528</v>
      </c>
      <c r="I81" s="7">
        <v>180</v>
      </c>
      <c r="J81" s="33">
        <v>140.82290136986302</v>
      </c>
      <c r="K81" s="33">
        <v>20</v>
      </c>
      <c r="L81" s="21">
        <f t="shared" si="7"/>
        <v>0.1111111111111111</v>
      </c>
      <c r="M81" s="7">
        <v>0</v>
      </c>
      <c r="N81" s="7">
        <v>0</v>
      </c>
      <c r="O81" s="7">
        <v>1</v>
      </c>
      <c r="P81" s="40">
        <f>6-VLOOKUP($A81,$X:$AE,5,0)</f>
        <v>3.8461538461538463</v>
      </c>
      <c r="Q81" s="40">
        <f>6-VLOOKUP($A81,$X:$AE,4,0)</f>
        <v>3.8461538461538463</v>
      </c>
      <c r="R81" s="40">
        <f>6-VLOOKUP($A81,$X:$AE,6,0)</f>
        <v>3.8</v>
      </c>
      <c r="S81" s="40">
        <f>6-VLOOKUP($A81,$X:$AE,7,0)</f>
        <v>4</v>
      </c>
      <c r="T81" s="40">
        <f>6-VLOOKUP($A81,$X:$AE,3,0)</f>
        <v>3.75</v>
      </c>
      <c r="U81" s="40">
        <f>6-VLOOKUP($A81,$X:$AE,8,0)</f>
        <v>3.8421052631578947</v>
      </c>
      <c r="V81" s="40">
        <f>VLOOKUP($A81,$AH:$AK,4,0)/7.5</f>
        <v>0.53333333333333333</v>
      </c>
      <c r="W81" s="22">
        <f t="shared" si="8"/>
        <v>0.20584795321637425</v>
      </c>
      <c r="X81" s="23" t="str">
        <f>VLOOKUP(Y81,Munka1!A:B,2,0)</f>
        <v>Mádi úti gépház</v>
      </c>
      <c r="Y81" s="23" t="s">
        <v>87</v>
      </c>
      <c r="Z81" s="24">
        <v>3</v>
      </c>
      <c r="AA81" s="24">
        <v>2.4285714285714284</v>
      </c>
      <c r="AB81" s="24">
        <v>3.2941176470588234</v>
      </c>
      <c r="AC81" s="24">
        <v>2.9285714285714284</v>
      </c>
      <c r="AD81" s="24">
        <v>3</v>
      </c>
      <c r="AE81" s="24">
        <v>3</v>
      </c>
      <c r="AH81" s="23" t="str">
        <f>VLOOKUP(AI81,Munka1!A:B,2,0)</f>
        <v>Mádi úti gépház</v>
      </c>
      <c r="AI81" s="23" t="s">
        <v>87</v>
      </c>
      <c r="AJ81" s="25">
        <v>674930</v>
      </c>
      <c r="AK81" s="25">
        <v>4</v>
      </c>
    </row>
    <row r="82" spans="1:37" s="22" customFormat="1" ht="15" x14ac:dyDescent="0.25">
      <c r="A82" s="6" t="s">
        <v>107</v>
      </c>
      <c r="B82" s="7" t="s">
        <v>161</v>
      </c>
      <c r="C82" s="7" t="s">
        <v>132</v>
      </c>
      <c r="D82" s="7" t="s">
        <v>135</v>
      </c>
      <c r="E82" s="7">
        <v>2002</v>
      </c>
      <c r="F82" s="7">
        <v>2015</v>
      </c>
      <c r="G82" s="7">
        <v>1</v>
      </c>
      <c r="H82" s="20">
        <f t="shared" ca="1" si="6"/>
        <v>4.4438356164383563</v>
      </c>
      <c r="I82" s="7">
        <v>114</v>
      </c>
      <c r="J82" s="33">
        <v>104.62562191780822</v>
      </c>
      <c r="K82" s="33">
        <v>18</v>
      </c>
      <c r="L82" s="21">
        <f t="shared" si="7"/>
        <v>0.15789473684210525</v>
      </c>
      <c r="M82" s="7">
        <v>0</v>
      </c>
      <c r="N82" s="7">
        <v>0</v>
      </c>
      <c r="O82" s="7">
        <v>2</v>
      </c>
      <c r="P82" s="40">
        <f>6-VLOOKUP($A82,$X:$AE,5,0)</f>
        <v>4</v>
      </c>
      <c r="Q82" s="40">
        <f>6-VLOOKUP($A82,$X:$AE,4,0)</f>
        <v>3.7777777777777777</v>
      </c>
      <c r="R82" s="40">
        <f>6-VLOOKUP($A82,$X:$AE,6,0)</f>
        <v>4</v>
      </c>
      <c r="S82" s="40">
        <f>6-VLOOKUP($A82,$X:$AE,7,0)</f>
        <v>4</v>
      </c>
      <c r="T82" s="40">
        <f>6-VLOOKUP($A82,$X:$AE,3,0)</f>
        <v>4</v>
      </c>
      <c r="U82" s="40">
        <f>6-VLOOKUP($A82,$X:$AE,8,0)</f>
        <v>3.9285714285714284</v>
      </c>
      <c r="V82" s="40">
        <f>VLOOKUP($A82,$AH:$AK,4,0)/7.5</f>
        <v>0.13333333333333333</v>
      </c>
      <c r="W82" s="22">
        <f t="shared" si="8"/>
        <v>4.5112781954887222E-2</v>
      </c>
      <c r="X82" s="23" t="str">
        <f>VLOOKUP(Y82,Munka1!A:B,2,0)</f>
        <v>Mátyásföldi gépház</v>
      </c>
      <c r="Y82" s="23" t="s">
        <v>313</v>
      </c>
      <c r="Z82" s="24">
        <v>3.7142857142857144</v>
      </c>
      <c r="AA82" s="24">
        <v>2.2857142857142856</v>
      </c>
      <c r="AB82" s="24">
        <v>2.71875</v>
      </c>
      <c r="AC82" s="24">
        <v>2.25</v>
      </c>
      <c r="AD82" s="24">
        <v>3</v>
      </c>
      <c r="AE82" s="24">
        <v>2.6</v>
      </c>
      <c r="AH82" s="23" t="str">
        <f>VLOOKUP(AI82,Munka1!A:B,2,0)</f>
        <v>Mátyásföldi gépház</v>
      </c>
      <c r="AI82" s="23" t="s">
        <v>313</v>
      </c>
      <c r="AJ82" s="25">
        <v>2503706.666666667</v>
      </c>
      <c r="AK82" s="25">
        <v>11</v>
      </c>
    </row>
    <row r="83" spans="1:37" s="22" customFormat="1" ht="15" x14ac:dyDescent="0.25">
      <c r="A83" s="6" t="s">
        <v>58</v>
      </c>
      <c r="B83" s="7" t="s">
        <v>163</v>
      </c>
      <c r="C83" s="7" t="s">
        <v>132</v>
      </c>
      <c r="D83" s="7" t="s">
        <v>135</v>
      </c>
      <c r="E83" s="7">
        <v>1975</v>
      </c>
      <c r="F83" s="37">
        <v>1999</v>
      </c>
      <c r="G83" s="7">
        <v>1</v>
      </c>
      <c r="H83" s="20">
        <f t="shared" ca="1" si="6"/>
        <v>20.454794520547946</v>
      </c>
      <c r="I83" s="7">
        <v>18</v>
      </c>
      <c r="J83" s="33">
        <v>36.020410958904115</v>
      </c>
      <c r="K83" s="33">
        <v>5</v>
      </c>
      <c r="L83" s="21">
        <f t="shared" si="7"/>
        <v>0.27777777777777779</v>
      </c>
      <c r="M83" s="7">
        <v>0</v>
      </c>
      <c r="N83" s="7">
        <v>0</v>
      </c>
      <c r="O83" s="7">
        <v>2</v>
      </c>
      <c r="P83" s="40">
        <f>6-VLOOKUP($A83,$X:$AE,5,0)</f>
        <v>3.75</v>
      </c>
      <c r="Q83" s="40">
        <f>6-VLOOKUP($A83,$X:$AE,4,0)</f>
        <v>3.2</v>
      </c>
      <c r="R83" s="40">
        <f>6-VLOOKUP($A83,$X:$AE,6,0)</f>
        <v>3.7142857142857144</v>
      </c>
      <c r="S83" s="40">
        <f>6-VLOOKUP($A83,$X:$AE,7,0)</f>
        <v>4</v>
      </c>
      <c r="T83" s="40">
        <f>6-VLOOKUP($A83,$X:$AE,3,0)</f>
        <v>3.75</v>
      </c>
      <c r="U83" s="40">
        <f>6-VLOOKUP($A83,$X:$AE,8,0)</f>
        <v>3.64</v>
      </c>
      <c r="V83" s="40">
        <f>VLOOKUP($A83,$AH:$AK,4,0)/7.5</f>
        <v>0.13333333333333333</v>
      </c>
      <c r="W83" s="22">
        <f t="shared" si="8"/>
        <v>0.10074074074074074</v>
      </c>
      <c r="X83" s="23" t="str">
        <f>VLOOKUP(Y83,Munka1!A:B,2,0)</f>
        <v>Mézeskalács téri gépház</v>
      </c>
      <c r="Y83" s="23" t="s">
        <v>89</v>
      </c>
      <c r="Z83" s="24">
        <v>2.125</v>
      </c>
      <c r="AA83" s="24">
        <v>2.0666666666666669</v>
      </c>
      <c r="AB83" s="24">
        <v>1.9166666666666667</v>
      </c>
      <c r="AC83" s="24">
        <v>2.0555555555555554</v>
      </c>
      <c r="AD83" s="24">
        <v>2</v>
      </c>
      <c r="AE83" s="24">
        <v>2.0151515151515151</v>
      </c>
      <c r="AH83" s="23" t="str">
        <f>VLOOKUP(AI83,Munka1!A:B,2,0)</f>
        <v>Mézeskalács téri gépház</v>
      </c>
      <c r="AI83" s="23" t="s">
        <v>89</v>
      </c>
      <c r="AJ83" s="25">
        <v>109854</v>
      </c>
      <c r="AK83" s="25">
        <v>1</v>
      </c>
    </row>
    <row r="84" spans="1:37" s="22" customFormat="1" ht="15" x14ac:dyDescent="0.25">
      <c r="A84" s="6" t="s">
        <v>85</v>
      </c>
      <c r="B84" s="7" t="s">
        <v>172</v>
      </c>
      <c r="C84" s="7" t="s">
        <v>132</v>
      </c>
      <c r="D84" s="7" t="s">
        <v>135</v>
      </c>
      <c r="E84" s="7">
        <v>1933</v>
      </c>
      <c r="F84" s="7">
        <v>2003</v>
      </c>
      <c r="G84" s="7">
        <v>1</v>
      </c>
      <c r="H84" s="20">
        <f t="shared" ca="1" si="6"/>
        <v>16.452054794520549</v>
      </c>
      <c r="I84" s="7">
        <v>3980</v>
      </c>
      <c r="J84" s="33">
        <v>11980.37917808219</v>
      </c>
      <c r="K84" s="33">
        <v>900</v>
      </c>
      <c r="L84" s="21">
        <f t="shared" si="7"/>
        <v>0.22613065326633167</v>
      </c>
      <c r="M84" s="7">
        <v>1</v>
      </c>
      <c r="N84" s="7">
        <v>0</v>
      </c>
      <c r="O84" s="7">
        <v>2</v>
      </c>
      <c r="P84" s="40">
        <f>6-VLOOKUP($A84,$X:$AE,5,0)</f>
        <v>3.7777777777777777</v>
      </c>
      <c r="Q84" s="40">
        <f>6-VLOOKUP($A84,$X:$AE,4,0)</f>
        <v>4</v>
      </c>
      <c r="R84" s="40">
        <f>6-VLOOKUP($A84,$X:$AE,6,0)</f>
        <v>4.2857142857142856</v>
      </c>
      <c r="S84" s="40">
        <f>6-VLOOKUP($A84,$X:$AE,7,0)</f>
        <v>6</v>
      </c>
      <c r="T84" s="40">
        <f>6-VLOOKUP($A84,$X:$AE,3,0)</f>
        <v>4</v>
      </c>
      <c r="U84" s="40">
        <f>6-VLOOKUP($A84,$X:$AE,8,0)</f>
        <v>4</v>
      </c>
      <c r="V84" s="40">
        <f>VLOOKUP($A84,$AH:$AK,4,0)/7.5</f>
        <v>0.26666666666666666</v>
      </c>
      <c r="W84" s="22">
        <f t="shared" si="8"/>
        <v>6.0301507537688447E-2</v>
      </c>
      <c r="X84" s="23" t="str">
        <f>VLOOKUP(Y84,Munka1!A:B,2,0)</f>
        <v>Mihalkovics gépház</v>
      </c>
      <c r="Y84" s="23" t="s">
        <v>314</v>
      </c>
      <c r="Z84" s="24">
        <v>2.4</v>
      </c>
      <c r="AA84" s="24">
        <v>2</v>
      </c>
      <c r="AB84" s="24">
        <v>2</v>
      </c>
      <c r="AC84" s="24">
        <v>2.1111111111111112</v>
      </c>
      <c r="AD84" s="24">
        <v>3</v>
      </c>
      <c r="AE84" s="24">
        <v>2.1111111111111112</v>
      </c>
      <c r="AH84" s="23" t="str">
        <f>VLOOKUP(AI84,Munka1!A:B,2,0)</f>
        <v>Mihalkovics gépház</v>
      </c>
      <c r="AI84" s="23" t="s">
        <v>314</v>
      </c>
      <c r="AJ84" s="25">
        <v>18856</v>
      </c>
      <c r="AK84" s="25">
        <v>1</v>
      </c>
    </row>
    <row r="85" spans="1:37" s="22" customFormat="1" ht="15" x14ac:dyDescent="0.25">
      <c r="A85" s="6" t="s">
        <v>101</v>
      </c>
      <c r="B85" s="7" t="s">
        <v>236</v>
      </c>
      <c r="C85" s="7" t="s">
        <v>132</v>
      </c>
      <c r="D85" s="7" t="s">
        <v>134</v>
      </c>
      <c r="E85" s="7">
        <v>2003</v>
      </c>
      <c r="F85" s="7">
        <v>2003</v>
      </c>
      <c r="G85" s="7">
        <v>1</v>
      </c>
      <c r="H85" s="20">
        <f t="shared" ca="1" si="6"/>
        <v>16.452054794520549</v>
      </c>
      <c r="I85" s="7">
        <v>180</v>
      </c>
      <c r="J85" s="33">
        <v>225.59816986301374</v>
      </c>
      <c r="K85" s="33">
        <v>35</v>
      </c>
      <c r="L85" s="21">
        <f t="shared" si="7"/>
        <v>0.19444444444444445</v>
      </c>
      <c r="M85" s="7">
        <v>0</v>
      </c>
      <c r="N85" s="7">
        <v>0</v>
      </c>
      <c r="O85" s="7">
        <v>2</v>
      </c>
      <c r="P85" s="40">
        <f>6-VLOOKUP($A85,$X:$AE,5,0)</f>
        <v>3.7894736842105261</v>
      </c>
      <c r="Q85" s="40">
        <f>6-VLOOKUP($A85,$X:$AE,4,0)</f>
        <v>3.2941176470588234</v>
      </c>
      <c r="R85" s="40">
        <f>6-VLOOKUP($A85,$X:$AE,6,0)</f>
        <v>3.75</v>
      </c>
      <c r="S85" s="40">
        <f>6-VLOOKUP($A85,$X:$AE,7,0)</f>
        <v>6</v>
      </c>
      <c r="T85" s="40">
        <f>6-VLOOKUP($A85,$X:$AE,3,0)</f>
        <v>3.1666666666666665</v>
      </c>
      <c r="U85" s="40">
        <f>6-VLOOKUP($A85,$X:$AE,8,0)</f>
        <v>3.5689655172413794</v>
      </c>
      <c r="V85" s="40">
        <f>VLOOKUP($A85,$AH:$AK,4,0)/7.5</f>
        <v>0.13333333333333333</v>
      </c>
      <c r="W85" s="22">
        <f t="shared" si="8"/>
        <v>7.4201787994891438E-2</v>
      </c>
      <c r="X85" s="23" t="str">
        <f>VLOOKUP(Y85,Munka1!A:B,2,0)</f>
        <v>Mikes utcai gépház</v>
      </c>
      <c r="Y85" s="23" t="s">
        <v>91</v>
      </c>
      <c r="Z85" s="24">
        <v>2</v>
      </c>
      <c r="AA85" s="24">
        <v>2.0833333333333335</v>
      </c>
      <c r="AB85" s="24">
        <v>2</v>
      </c>
      <c r="AC85" s="24">
        <v>2</v>
      </c>
      <c r="AD85" s="24">
        <v>2</v>
      </c>
      <c r="AE85" s="24">
        <v>2.0285714285714285</v>
      </c>
      <c r="AH85" s="23" t="str">
        <f>VLOOKUP(AI85,Munka1!A:B,2,0)</f>
        <v>Mikes utcai gépház</v>
      </c>
      <c r="AI85" s="23" t="s">
        <v>91</v>
      </c>
      <c r="AJ85" s="25">
        <v>0</v>
      </c>
      <c r="AK85" s="25">
        <v>0</v>
      </c>
    </row>
    <row r="86" spans="1:37" s="22" customFormat="1" ht="15" x14ac:dyDescent="0.25">
      <c r="A86" s="6" t="s">
        <v>51</v>
      </c>
      <c r="B86" s="7" t="s">
        <v>160</v>
      </c>
      <c r="C86" s="7" t="s">
        <v>132</v>
      </c>
      <c r="D86" s="7" t="s">
        <v>135</v>
      </c>
      <c r="E86" s="7">
        <v>1985</v>
      </c>
      <c r="F86" s="7">
        <v>2011</v>
      </c>
      <c r="G86" s="7">
        <v>1</v>
      </c>
      <c r="H86" s="20">
        <f t="shared" ca="1" si="6"/>
        <v>8.4465753424657528</v>
      </c>
      <c r="I86" s="7">
        <v>1144</v>
      </c>
      <c r="J86" s="33">
        <v>3084.0856438356172</v>
      </c>
      <c r="K86" s="33">
        <v>380</v>
      </c>
      <c r="L86" s="21">
        <f t="shared" si="7"/>
        <v>0.33216783216783219</v>
      </c>
      <c r="M86" s="7">
        <v>1</v>
      </c>
      <c r="N86" s="7">
        <v>0</v>
      </c>
      <c r="O86" s="7">
        <v>2</v>
      </c>
      <c r="P86" s="40">
        <f>6-VLOOKUP($A86,$X:$AE,5,0)</f>
        <v>3.9333333333333331</v>
      </c>
      <c r="Q86" s="40">
        <f>6-VLOOKUP($A86,$X:$AE,4,0)</f>
        <v>4</v>
      </c>
      <c r="R86" s="40">
        <f>6-VLOOKUP($A86,$X:$AE,6,0)</f>
        <v>4</v>
      </c>
      <c r="S86" s="40">
        <f>6-VLOOKUP($A86,$X:$AE,7,0)</f>
        <v>4</v>
      </c>
      <c r="T86" s="40">
        <f>6-VLOOKUP($A86,$X:$AE,3,0)</f>
        <v>4</v>
      </c>
      <c r="U86" s="40">
        <f>6-VLOOKUP($A86,$X:$AE,8,0)</f>
        <v>3.98</v>
      </c>
      <c r="V86" s="40">
        <f>VLOOKUP($A86,$AH:$AK,4,0)/7.5</f>
        <v>0.13333333333333333</v>
      </c>
      <c r="W86" s="22">
        <f t="shared" si="8"/>
        <v>4.5174825174825177E-2</v>
      </c>
      <c r="X86" s="23" t="str">
        <f>VLOOKUP(Y86,Munka1!A:B,2,0)</f>
        <v>Monostor II. kútgépház</v>
      </c>
      <c r="Y86" s="23" t="s">
        <v>365</v>
      </c>
      <c r="Z86" s="24">
        <v>2.8333333333333335</v>
      </c>
      <c r="AA86" s="24">
        <v>2.8653846153846154</v>
      </c>
      <c r="AB86" s="24">
        <v>2.7407407407407409</v>
      </c>
      <c r="AC86" s="24">
        <v>2.5</v>
      </c>
      <c r="AD86" s="24">
        <v>1</v>
      </c>
      <c r="AE86" s="24">
        <v>2.7653061224489797</v>
      </c>
      <c r="AH86" s="23" t="str">
        <f>VLOOKUP(AI86,Munka1!A:B,2,0)</f>
        <v>Monostor II. kútgépház</v>
      </c>
      <c r="AI86" s="23" t="s">
        <v>365</v>
      </c>
      <c r="AJ86" s="25">
        <v>957200</v>
      </c>
      <c r="AK86" s="25">
        <v>5</v>
      </c>
    </row>
    <row r="87" spans="1:37" s="22" customFormat="1" ht="15" x14ac:dyDescent="0.25">
      <c r="A87" s="6" t="s">
        <v>90</v>
      </c>
      <c r="B87" s="7" t="s">
        <v>210</v>
      </c>
      <c r="C87" s="7" t="s">
        <v>132</v>
      </c>
      <c r="D87" s="7" t="s">
        <v>134</v>
      </c>
      <c r="E87" s="7">
        <v>1998</v>
      </c>
      <c r="F87" s="7">
        <v>1998</v>
      </c>
      <c r="G87" s="7">
        <v>1</v>
      </c>
      <c r="H87" s="20">
        <f t="shared" ca="1" si="6"/>
        <v>21.454794520547946</v>
      </c>
      <c r="I87" s="7">
        <v>48</v>
      </c>
      <c r="J87" s="33">
        <v>89.476345205479433</v>
      </c>
      <c r="K87" s="33">
        <v>10</v>
      </c>
      <c r="L87" s="21">
        <f t="shared" si="7"/>
        <v>0.20833333333333334</v>
      </c>
      <c r="M87" s="7">
        <v>0</v>
      </c>
      <c r="N87" s="7">
        <v>0</v>
      </c>
      <c r="O87" s="7">
        <v>2</v>
      </c>
      <c r="P87" s="40">
        <f>6-VLOOKUP($A87,$X:$AE,5,0)</f>
        <v>4</v>
      </c>
      <c r="Q87" s="40">
        <f>6-VLOOKUP($A87,$X:$AE,4,0)</f>
        <v>4</v>
      </c>
      <c r="R87" s="40">
        <f>6-VLOOKUP($A87,$X:$AE,6,0)</f>
        <v>3.8888888888888888</v>
      </c>
      <c r="S87" s="40">
        <f>6-VLOOKUP($A87,$X:$AE,7,0)</f>
        <v>3</v>
      </c>
      <c r="T87" s="40">
        <f>6-VLOOKUP($A87,$X:$AE,3,0)</f>
        <v>3.6</v>
      </c>
      <c r="U87" s="40">
        <f>6-VLOOKUP($A87,$X:$AE,8,0)</f>
        <v>3.8888888888888888</v>
      </c>
      <c r="V87" s="40">
        <f>VLOOKUP($A87,$AH:$AK,4,0)/7.5</f>
        <v>0.13333333333333333</v>
      </c>
      <c r="W87" s="22">
        <f t="shared" si="8"/>
        <v>6.1728395061728399E-2</v>
      </c>
      <c r="X87" s="23" t="str">
        <f>VLOOKUP(Y87,Munka1!A:B,2,0)</f>
        <v>Monostor III. gépház</v>
      </c>
      <c r="Y87" s="23" t="s">
        <v>315</v>
      </c>
      <c r="Z87" s="24">
        <v>3.125</v>
      </c>
      <c r="AA87" s="24">
        <v>2.9491525423728815</v>
      </c>
      <c r="AB87" s="24">
        <v>2.8214285714285716</v>
      </c>
      <c r="AC87" s="24">
        <v>2.8823529411764706</v>
      </c>
      <c r="AD87" s="24">
        <v>3</v>
      </c>
      <c r="AE87" s="24">
        <v>2.9224137931034484</v>
      </c>
      <c r="AH87" s="23" t="str">
        <f>VLOOKUP(AI87,Munka1!A:B,2,0)</f>
        <v>Monostor III. gépház</v>
      </c>
      <c r="AI87" s="23" t="s">
        <v>315</v>
      </c>
      <c r="AJ87" s="25">
        <v>4451180</v>
      </c>
      <c r="AK87" s="25">
        <v>23</v>
      </c>
    </row>
    <row r="88" spans="1:37" s="22" customFormat="1" ht="15" x14ac:dyDescent="0.25">
      <c r="A88" s="6" t="s">
        <v>68</v>
      </c>
      <c r="B88" s="7" t="s">
        <v>158</v>
      </c>
      <c r="C88" s="7" t="s">
        <v>132</v>
      </c>
      <c r="D88" s="7" t="s">
        <v>135</v>
      </c>
      <c r="E88" s="7">
        <v>1985</v>
      </c>
      <c r="F88" s="7">
        <v>1999</v>
      </c>
      <c r="G88" s="7">
        <v>1</v>
      </c>
      <c r="H88" s="20">
        <f t="shared" ca="1" si="6"/>
        <v>20.454794520547946</v>
      </c>
      <c r="I88" s="7">
        <v>240</v>
      </c>
      <c r="J88" s="33">
        <v>487.96178356164376</v>
      </c>
      <c r="K88" s="33">
        <v>50</v>
      </c>
      <c r="L88" s="21">
        <f t="shared" si="7"/>
        <v>0.20833333333333334</v>
      </c>
      <c r="M88" s="7">
        <v>0</v>
      </c>
      <c r="N88" s="7">
        <v>0</v>
      </c>
      <c r="O88" s="7">
        <v>2</v>
      </c>
      <c r="P88" s="40">
        <f>6-VLOOKUP($A88,$X:$AE,5,0)</f>
        <v>4</v>
      </c>
      <c r="Q88" s="40">
        <f>6-VLOOKUP($A88,$X:$AE,4,0)</f>
        <v>3.8333333333333335</v>
      </c>
      <c r="R88" s="40">
        <f>6-VLOOKUP($A88,$X:$AE,6,0)</f>
        <v>3.8333333333333335</v>
      </c>
      <c r="S88" s="40">
        <f>6-VLOOKUP($A88,$X:$AE,7,0)</f>
        <v>4</v>
      </c>
      <c r="T88" s="40">
        <f>6-VLOOKUP($A88,$X:$AE,3,0)</f>
        <v>4</v>
      </c>
      <c r="U88" s="40">
        <f>6-VLOOKUP($A88,$X:$AE,8,0)</f>
        <v>3.9069767441860463</v>
      </c>
      <c r="V88" s="40">
        <f>VLOOKUP($A88,$AH:$AK,4,0)/7.5</f>
        <v>0.13333333333333333</v>
      </c>
      <c r="W88" s="22">
        <f t="shared" si="8"/>
        <v>6.0723514211886313E-2</v>
      </c>
      <c r="X88" s="23" t="str">
        <f>VLOOKUP(Y88,Munka1!A:B,2,0)</f>
        <v>Monostor IV. kútgépház</v>
      </c>
      <c r="Y88" s="23" t="s">
        <v>366</v>
      </c>
      <c r="Z88" s="24">
        <v>3</v>
      </c>
      <c r="AA88" s="24">
        <v>2.9655172413793105</v>
      </c>
      <c r="AB88" s="24">
        <v>3</v>
      </c>
      <c r="AC88" s="24">
        <v>2.8333333333333335</v>
      </c>
      <c r="AD88" s="24">
        <v>2.2000000000000002</v>
      </c>
      <c r="AE88" s="24">
        <v>2.9298245614035086</v>
      </c>
      <c r="AH88" s="23" t="str">
        <f>VLOOKUP(AI88,Munka1!A:B,2,0)</f>
        <v>Monostor IV. kútgépház</v>
      </c>
      <c r="AI88" s="23" t="s">
        <v>366</v>
      </c>
      <c r="AJ88" s="25">
        <v>1759812</v>
      </c>
      <c r="AK88" s="25">
        <v>13</v>
      </c>
    </row>
    <row r="89" spans="1:37" s="22" customFormat="1" ht="15" x14ac:dyDescent="0.25">
      <c r="A89" s="6" t="s">
        <v>43</v>
      </c>
      <c r="B89" s="7" t="s">
        <v>184</v>
      </c>
      <c r="C89" s="7" t="s">
        <v>132</v>
      </c>
      <c r="D89" s="7" t="s">
        <v>135</v>
      </c>
      <c r="E89" s="7">
        <v>1913</v>
      </c>
      <c r="F89" s="7">
        <v>2012</v>
      </c>
      <c r="G89" s="7">
        <v>1</v>
      </c>
      <c r="H89" s="20">
        <f t="shared" ca="1" si="6"/>
        <v>7.4465753424657537</v>
      </c>
      <c r="I89" s="7">
        <v>72</v>
      </c>
      <c r="J89" s="33">
        <v>38.755944657534243</v>
      </c>
      <c r="K89" s="33">
        <v>8</v>
      </c>
      <c r="L89" s="21">
        <f t="shared" si="7"/>
        <v>0.1111111111111111</v>
      </c>
      <c r="M89" s="7">
        <v>0</v>
      </c>
      <c r="N89" s="7">
        <v>0</v>
      </c>
      <c r="O89" s="7">
        <v>2</v>
      </c>
      <c r="P89" s="40">
        <f>6-VLOOKUP($A89,$X:$AE,5,0)</f>
        <v>4.8947368421052628</v>
      </c>
      <c r="Q89" s="40">
        <f>6-VLOOKUP($A89,$X:$AE,4,0)</f>
        <v>4.6470588235294112</v>
      </c>
      <c r="R89" s="40">
        <f>6-VLOOKUP($A89,$X:$AE,6,0)</f>
        <v>4.1111111111111107</v>
      </c>
      <c r="S89" s="40">
        <f>6-VLOOKUP($A89,$X:$AE,7,0)</f>
        <v>4</v>
      </c>
      <c r="T89" s="40">
        <f>6-VLOOKUP($A89,$X:$AE,3,0)</f>
        <v>4.7142857142857144</v>
      </c>
      <c r="U89" s="40">
        <f>6-VLOOKUP($A89,$X:$AE,8,0)</f>
        <v>4.6296296296296298</v>
      </c>
      <c r="V89" s="40">
        <f>VLOOKUP($A89,$AH:$AK,4,0)/7.5</f>
        <v>0.4</v>
      </c>
      <c r="W89" s="22">
        <f t="shared" si="8"/>
        <v>3.2921810699588466E-2</v>
      </c>
      <c r="X89" s="23" t="str">
        <f>VLOOKUP(Y89,Munka1!A:B,2,0)</f>
        <v>Monostor V. gépház</v>
      </c>
      <c r="Y89" s="23" t="s">
        <v>367</v>
      </c>
      <c r="Z89" s="24">
        <v>3</v>
      </c>
      <c r="AA89" s="24">
        <v>2.7115384615384617</v>
      </c>
      <c r="AB89" s="24">
        <v>3.5217391304347827</v>
      </c>
      <c r="AC89" s="24">
        <v>2.8125</v>
      </c>
      <c r="AD89" s="24">
        <v>1.5</v>
      </c>
      <c r="AE89" s="24">
        <v>2.9090909090909092</v>
      </c>
      <c r="AH89" s="23" t="str">
        <f>VLOOKUP(AI89,Munka1!A:B,2,0)</f>
        <v>Monostor V. gépház</v>
      </c>
      <c r="AI89" s="23" t="s">
        <v>367</v>
      </c>
      <c r="AJ89" s="25">
        <v>2178558</v>
      </c>
      <c r="AK89" s="25">
        <v>13</v>
      </c>
    </row>
    <row r="90" spans="1:37" s="22" customFormat="1" ht="15" x14ac:dyDescent="0.25">
      <c r="A90" s="6" t="s">
        <v>92</v>
      </c>
      <c r="B90" s="7" t="s">
        <v>167</v>
      </c>
      <c r="C90" s="7" t="s">
        <v>132</v>
      </c>
      <c r="D90" s="7" t="s">
        <v>135</v>
      </c>
      <c r="E90" s="7">
        <v>1973</v>
      </c>
      <c r="F90" s="7">
        <v>1999</v>
      </c>
      <c r="G90" s="7">
        <v>1</v>
      </c>
      <c r="H90" s="20">
        <f t="shared" ca="1" si="6"/>
        <v>20.454794520547946</v>
      </c>
      <c r="I90" s="7">
        <v>2200</v>
      </c>
      <c r="J90" s="33">
        <v>273.22551232876719</v>
      </c>
      <c r="K90" s="33">
        <v>250</v>
      </c>
      <c r="L90" s="21">
        <f t="shared" si="7"/>
        <v>0.11363636363636363</v>
      </c>
      <c r="M90" s="7">
        <v>0</v>
      </c>
      <c r="N90" s="7">
        <v>1</v>
      </c>
      <c r="O90" s="7">
        <v>2</v>
      </c>
      <c r="P90" s="40">
        <f>6-VLOOKUP($A90,$X:$AE,5,0)</f>
        <v>3.875</v>
      </c>
      <c r="Q90" s="40">
        <f>6-VLOOKUP($A90,$X:$AE,4,0)</f>
        <v>3.5789473684210527</v>
      </c>
      <c r="R90" s="40">
        <f>6-VLOOKUP($A90,$X:$AE,6,0)</f>
        <v>4</v>
      </c>
      <c r="S90" s="40">
        <f>6-VLOOKUP($A90,$X:$AE,7,0)</f>
        <v>4</v>
      </c>
      <c r="T90" s="40">
        <f>6-VLOOKUP($A90,$X:$AE,3,0)</f>
        <v>3.8571428571428572</v>
      </c>
      <c r="U90" s="40">
        <f>6-VLOOKUP($A90,$X:$AE,8,0)</f>
        <v>3.795918367346939</v>
      </c>
      <c r="V90" s="40">
        <f>VLOOKUP($A90,$AH:$AK,4,0)/7.5</f>
        <v>0.13333333333333333</v>
      </c>
      <c r="W90" s="22">
        <f t="shared" si="8"/>
        <v>1.8243661100803953E-2</v>
      </c>
      <c r="X90" s="23" t="str">
        <f>VLOOKUP(Y90,Munka1!A:B,2,0)</f>
        <v>Nagykikinda gépház /Bikszádi u.</v>
      </c>
      <c r="Y90" s="23" t="s">
        <v>316</v>
      </c>
      <c r="Z90" s="24">
        <v>2.1428571428571428</v>
      </c>
      <c r="AA90" s="24">
        <v>2.4210526315789473</v>
      </c>
      <c r="AB90" s="24">
        <v>2.125</v>
      </c>
      <c r="AC90" s="24">
        <v>2</v>
      </c>
      <c r="AD90" s="24">
        <v>2</v>
      </c>
      <c r="AE90" s="24">
        <v>2.204081632653061</v>
      </c>
      <c r="AH90" s="23" t="str">
        <f>VLOOKUP(AI90,Munka1!A:B,2,0)</f>
        <v>Nagykikinda gépház /Bikszádi u.</v>
      </c>
      <c r="AI90" s="23" t="s">
        <v>316</v>
      </c>
      <c r="AJ90" s="25">
        <v>723642</v>
      </c>
      <c r="AK90" s="25">
        <v>1</v>
      </c>
    </row>
    <row r="91" spans="1:37" s="22" customFormat="1" ht="15" x14ac:dyDescent="0.25">
      <c r="A91" s="6" t="s">
        <v>89</v>
      </c>
      <c r="B91" s="7" t="s">
        <v>237</v>
      </c>
      <c r="C91" s="7" t="s">
        <v>132</v>
      </c>
      <c r="D91" s="7" t="s">
        <v>134</v>
      </c>
      <c r="E91" s="7">
        <v>2005</v>
      </c>
      <c r="F91" s="7">
        <v>2005</v>
      </c>
      <c r="G91" s="7">
        <v>1</v>
      </c>
      <c r="H91" s="20">
        <f t="shared" ca="1" si="6"/>
        <v>14.449315068493151</v>
      </c>
      <c r="I91" s="7">
        <v>179</v>
      </c>
      <c r="J91" s="33">
        <v>136.17997260273972</v>
      </c>
      <c r="K91" s="33">
        <v>12</v>
      </c>
      <c r="L91" s="21">
        <f t="shared" si="7"/>
        <v>6.7039106145251395E-2</v>
      </c>
      <c r="M91" s="7">
        <v>0</v>
      </c>
      <c r="N91" s="7">
        <v>0</v>
      </c>
      <c r="O91" s="7">
        <v>2</v>
      </c>
      <c r="P91" s="40">
        <f>6-VLOOKUP($A91,$X:$AE,5,0)</f>
        <v>4.083333333333333</v>
      </c>
      <c r="Q91" s="40">
        <f>6-VLOOKUP($A91,$X:$AE,4,0)</f>
        <v>3.9333333333333331</v>
      </c>
      <c r="R91" s="40">
        <f>6-VLOOKUP($A91,$X:$AE,6,0)</f>
        <v>3.9444444444444446</v>
      </c>
      <c r="S91" s="40">
        <f>6-VLOOKUP($A91,$X:$AE,7,0)</f>
        <v>4</v>
      </c>
      <c r="T91" s="40">
        <f>6-VLOOKUP($A91,$X:$AE,3,0)</f>
        <v>3.875</v>
      </c>
      <c r="U91" s="40">
        <f>6-VLOOKUP($A91,$X:$AE,8,0)</f>
        <v>3.9848484848484849</v>
      </c>
      <c r="V91" s="40">
        <f>VLOOKUP($A91,$AH:$AK,4,0)/7.5</f>
        <v>0.13333333333333333</v>
      </c>
      <c r="W91" s="22">
        <f t="shared" si="8"/>
        <v>1.8147960047401386E-2</v>
      </c>
      <c r="X91" s="23" t="str">
        <f>VLOOKUP(Y91,Munka1!A:B,2,0)</f>
        <v>Nagykovácsi gépház, Adyligeti zóna</v>
      </c>
      <c r="Y91" s="23" t="s">
        <v>317</v>
      </c>
      <c r="Z91" s="24">
        <v>2</v>
      </c>
      <c r="AA91" s="24">
        <v>2.2222222222222223</v>
      </c>
      <c r="AB91" s="24">
        <v>2</v>
      </c>
      <c r="AC91" s="24">
        <v>2</v>
      </c>
      <c r="AD91" s="24">
        <v>2</v>
      </c>
      <c r="AE91" s="24">
        <v>2.0526315789473686</v>
      </c>
      <c r="AH91" s="23" t="str">
        <f>VLOOKUP(AI91,Munka1!A:B,2,0)</f>
        <v>Nagykovácsi gépház, Adyligeti zóna</v>
      </c>
      <c r="AI91" s="23" t="s">
        <v>317</v>
      </c>
      <c r="AJ91" s="25">
        <v>264934</v>
      </c>
      <c r="AK91" s="25">
        <v>4</v>
      </c>
    </row>
    <row r="92" spans="1:37" s="22" customFormat="1" ht="15" x14ac:dyDescent="0.25">
      <c r="A92" s="6" t="s">
        <v>59</v>
      </c>
      <c r="B92" s="7" t="s">
        <v>239</v>
      </c>
      <c r="C92" s="7" t="s">
        <v>132</v>
      </c>
      <c r="D92" s="7" t="s">
        <v>135</v>
      </c>
      <c r="E92" s="7">
        <v>2011</v>
      </c>
      <c r="F92" s="7">
        <v>2011</v>
      </c>
      <c r="G92" s="7">
        <v>1</v>
      </c>
      <c r="H92" s="20">
        <f t="shared" ca="1" si="6"/>
        <v>8.4465753424657528</v>
      </c>
      <c r="I92" s="7">
        <v>144</v>
      </c>
      <c r="J92" s="33">
        <v>272.98356164383563</v>
      </c>
      <c r="K92" s="33">
        <v>65</v>
      </c>
      <c r="L92" s="21">
        <f t="shared" si="7"/>
        <v>0.4513888888888889</v>
      </c>
      <c r="M92" s="7"/>
      <c r="N92" s="7">
        <v>0</v>
      </c>
      <c r="O92" s="7">
        <v>2</v>
      </c>
      <c r="P92" s="40">
        <f>6-VLOOKUP($A92,$X:$AE,5,0)</f>
        <v>5</v>
      </c>
      <c r="Q92" s="40">
        <f>6-VLOOKUP($A92,$X:$AE,4,0)</f>
        <v>4.9411764705882355</v>
      </c>
      <c r="R92" s="40">
        <f>6-VLOOKUP($A92,$X:$AE,6,0)</f>
        <v>5</v>
      </c>
      <c r="S92" s="40">
        <f>6-VLOOKUP($A92,$X:$AE,7,0)</f>
        <v>5</v>
      </c>
      <c r="T92" s="40">
        <f>6-VLOOKUP($A92,$X:$AE,3,0)</f>
        <v>5</v>
      </c>
      <c r="U92" s="40">
        <f>6-VLOOKUP($A92,$X:$AE,8,0)</f>
        <v>4.9772727272727275</v>
      </c>
      <c r="V92" s="40">
        <f>VLOOKUP($A92,$AH:$AK,4,0)/7.5</f>
        <v>0.4</v>
      </c>
      <c r="W92" s="22">
        <f t="shared" si="8"/>
        <v>8.2070707070706194E-3</v>
      </c>
      <c r="X92" s="23" t="str">
        <f>VLOOKUP(Y92,Munka1!A:B,2,0)</f>
        <v>Nagykovácsi gépház, Nagykovácsi zóna</v>
      </c>
      <c r="Y92" s="23" t="s">
        <v>318</v>
      </c>
      <c r="Z92" s="24">
        <v>2</v>
      </c>
      <c r="AA92" s="24">
        <v>2</v>
      </c>
      <c r="AB92" s="24">
        <v>2</v>
      </c>
      <c r="AC92" s="24">
        <v>2</v>
      </c>
      <c r="AD92" s="24">
        <v>2</v>
      </c>
      <c r="AE92" s="24">
        <v>2</v>
      </c>
      <c r="AH92" s="23" t="str">
        <f>VLOOKUP(AI92,Munka1!A:B,2,0)</f>
        <v>Nagykovácsi gépház, Nagykovácsi zóna</v>
      </c>
      <c r="AI92" s="23" t="s">
        <v>318</v>
      </c>
      <c r="AJ92" s="25">
        <v>60458</v>
      </c>
      <c r="AK92" s="25">
        <v>1</v>
      </c>
    </row>
    <row r="93" spans="1:37" s="22" customFormat="1" ht="15" x14ac:dyDescent="0.25">
      <c r="A93" s="6" t="s">
        <v>65</v>
      </c>
      <c r="B93" s="7" t="s">
        <v>225</v>
      </c>
      <c r="C93" s="7" t="s">
        <v>132</v>
      </c>
      <c r="D93" s="7" t="s">
        <v>134</v>
      </c>
      <c r="E93" s="7">
        <v>1981</v>
      </c>
      <c r="F93" s="7">
        <v>2004</v>
      </c>
      <c r="G93" s="7">
        <v>0</v>
      </c>
      <c r="H93" s="20">
        <f t="shared" ca="1" si="6"/>
        <v>15.452054794520548</v>
      </c>
      <c r="I93" s="7">
        <v>51</v>
      </c>
      <c r="J93" s="33">
        <v>176.82191780821918</v>
      </c>
      <c r="K93" s="33">
        <v>30</v>
      </c>
      <c r="L93" s="21">
        <f t="shared" si="7"/>
        <v>0.58823529411764708</v>
      </c>
      <c r="M93" s="7">
        <v>0</v>
      </c>
      <c r="N93" s="7">
        <v>0</v>
      </c>
      <c r="O93" s="7">
        <v>2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22">
        <f>L93*(4-M93-N93-O93)*(5-U93)*V93*G93</f>
        <v>0</v>
      </c>
      <c r="X93" s="23" t="str">
        <f>VLOOKUP(Y93,Munka1!A:B,2,0)</f>
        <v>Nagyszénászugi gépház</v>
      </c>
      <c r="Y93" s="23" t="s">
        <v>95</v>
      </c>
      <c r="Z93" s="24">
        <v>1.8</v>
      </c>
      <c r="AA93" s="24">
        <v>2</v>
      </c>
      <c r="AB93" s="24">
        <v>2</v>
      </c>
      <c r="AC93" s="24">
        <v>2.3333333333333335</v>
      </c>
      <c r="AD93" s="24">
        <v>2</v>
      </c>
      <c r="AE93" s="24">
        <v>2.0606060606060606</v>
      </c>
      <c r="AH93" s="23" t="str">
        <f>VLOOKUP(AI93,Munka1!A:B,2,0)</f>
        <v>Nagyszénászugi gépház</v>
      </c>
      <c r="AI93" s="23" t="s">
        <v>95</v>
      </c>
      <c r="AJ93" s="25">
        <v>32656</v>
      </c>
      <c r="AK93" s="25">
        <v>2</v>
      </c>
    </row>
    <row r="94" spans="1:37" s="22" customFormat="1" ht="15" x14ac:dyDescent="0.25">
      <c r="A94" s="6" t="s">
        <v>16</v>
      </c>
      <c r="B94" s="7" t="s">
        <v>244</v>
      </c>
      <c r="C94" s="7" t="s">
        <v>132</v>
      </c>
      <c r="D94" s="7" t="s">
        <v>136</v>
      </c>
      <c r="E94" s="7">
        <v>1899</v>
      </c>
      <c r="F94" s="7">
        <v>2011</v>
      </c>
      <c r="G94" s="7">
        <v>1</v>
      </c>
      <c r="H94" s="20">
        <f t="shared" ca="1" si="6"/>
        <v>8.4465753424657528</v>
      </c>
      <c r="I94" s="7">
        <v>2500</v>
      </c>
      <c r="J94" s="33">
        <v>813.71119424657547</v>
      </c>
      <c r="K94" s="7">
        <v>100</v>
      </c>
      <c r="L94" s="21">
        <f t="shared" si="7"/>
        <v>0.04</v>
      </c>
      <c r="M94" s="7">
        <v>1</v>
      </c>
      <c r="N94" s="7">
        <v>0</v>
      </c>
      <c r="O94" s="7">
        <v>2</v>
      </c>
      <c r="P94" s="40">
        <f>6-VLOOKUP($A94,$X:$AE,5,0)</f>
        <v>3.5</v>
      </c>
      <c r="Q94" s="40">
        <f>6-VLOOKUP($A94,$X:$AE,4,0)</f>
        <v>2.9056603773584904</v>
      </c>
      <c r="R94" s="40">
        <f>6-VLOOKUP($A94,$X:$AE,6,0)</f>
        <v>3.0882352941176472</v>
      </c>
      <c r="S94" s="40">
        <f>6-VLOOKUP($A94,$X:$AE,7,0)</f>
        <v>3.15</v>
      </c>
      <c r="T94" s="40">
        <f>6-VLOOKUP($A94,$X:$AE,3,0)</f>
        <v>3</v>
      </c>
      <c r="U94" s="40">
        <f>6-VLOOKUP($A94,$X:$AE,8,0)</f>
        <v>3.1923076923076925</v>
      </c>
      <c r="V94" s="40">
        <f>VLOOKUP($A94,$AH:$AK,4,0)/7.5</f>
        <v>4.666666666666667</v>
      </c>
      <c r="W94" s="22">
        <f t="shared" ref="W94:W118" si="9">L94*(4-M94-N94-O94)*(5-U94)*V94</f>
        <v>0.33743589743589741</v>
      </c>
      <c r="X94" s="23" t="str">
        <f>VLOOKUP(Y94,Munka1!A:B,2,0)</f>
        <v>Pesti úti gépház</v>
      </c>
      <c r="Y94" s="23" t="s">
        <v>320</v>
      </c>
      <c r="Z94" s="24">
        <v>2</v>
      </c>
      <c r="AA94" s="24">
        <v>2.0769230769230771</v>
      </c>
      <c r="AB94" s="24">
        <v>2</v>
      </c>
      <c r="AC94" s="24">
        <v>2.1875</v>
      </c>
      <c r="AD94" s="24">
        <v>3</v>
      </c>
      <c r="AE94" s="24">
        <v>2.0961538461538463</v>
      </c>
      <c r="AH94" s="23" t="str">
        <f>VLOOKUP(AI94,Munka1!A:B,2,0)</f>
        <v>Pesti úti gépház</v>
      </c>
      <c r="AI94" s="23" t="s">
        <v>320</v>
      </c>
      <c r="AJ94" s="25">
        <v>579666</v>
      </c>
      <c r="AK94" s="25">
        <v>4</v>
      </c>
    </row>
    <row r="95" spans="1:37" s="22" customFormat="1" ht="15" x14ac:dyDescent="0.25">
      <c r="A95" s="6" t="s">
        <v>26</v>
      </c>
      <c r="B95" s="7" t="s">
        <v>192</v>
      </c>
      <c r="C95" s="7" t="s">
        <v>206</v>
      </c>
      <c r="D95" s="7" t="s">
        <v>135</v>
      </c>
      <c r="E95" s="7">
        <v>2005</v>
      </c>
      <c r="F95" s="7">
        <v>2005</v>
      </c>
      <c r="G95" s="7">
        <v>1</v>
      </c>
      <c r="H95" s="20">
        <f t="shared" ref="H95:H110" ca="1" si="10">IF(ISBLANK(F95),(TODAY()-DATE(E95,1,1))/365,(TODAY()-DATE(F95,1,1))/365)</f>
        <v>14.449315068493151</v>
      </c>
      <c r="I95" s="7">
        <v>109</v>
      </c>
      <c r="J95" s="33">
        <v>437.55541095890413</v>
      </c>
      <c r="K95" s="7">
        <v>60</v>
      </c>
      <c r="L95" s="21">
        <f t="shared" si="7"/>
        <v>0.55045871559633031</v>
      </c>
      <c r="M95" s="7">
        <v>0</v>
      </c>
      <c r="N95" s="7">
        <v>0</v>
      </c>
      <c r="O95" s="7">
        <v>2</v>
      </c>
      <c r="P95" s="40">
        <f>6-VLOOKUP($A95,$X:$AE,5,0)</f>
        <v>3.8</v>
      </c>
      <c r="Q95" s="40">
        <f>6-VLOOKUP($A95,$X:$AE,4,0)</f>
        <v>4</v>
      </c>
      <c r="R95" s="40">
        <f>6-VLOOKUP($A95,$X:$AE,6,0)</f>
        <v>4</v>
      </c>
      <c r="S95" s="40">
        <f>6-VLOOKUP($A95,$X:$AE,7,0)</f>
        <v>4</v>
      </c>
      <c r="T95" s="40">
        <f>6-VLOOKUP($A95,$X:$AE,3,0)</f>
        <v>4</v>
      </c>
      <c r="U95" s="40">
        <f>6-VLOOKUP($A95,$X:$AE,8,0)</f>
        <v>3.9655172413793105</v>
      </c>
      <c r="V95" s="40">
        <f>VLOOKUP($A95,$AH:$AK,4,0)/7.5</f>
        <v>0</v>
      </c>
      <c r="W95" s="22">
        <f t="shared" si="9"/>
        <v>0</v>
      </c>
      <c r="X95" s="23" t="str">
        <f>VLOOKUP(Y95,Munka1!A:B,2,0)</f>
        <v>Pócsmegyer I. kútgépház</v>
      </c>
      <c r="Y95" s="23" t="s">
        <v>368</v>
      </c>
      <c r="Z95" s="24">
        <v>2.5</v>
      </c>
      <c r="AA95" s="24">
        <v>3</v>
      </c>
      <c r="AB95" s="24">
        <v>2.7857142857142856</v>
      </c>
      <c r="AC95" s="24">
        <v>2.5909090909090908</v>
      </c>
      <c r="AD95" s="24">
        <v>1</v>
      </c>
      <c r="AE95" s="24">
        <v>2.8272727272727272</v>
      </c>
      <c r="AH95" s="23" t="str">
        <f>VLOOKUP(AI95,Munka1!A:B,2,0)</f>
        <v>Pócsmegyer I. kútgépház</v>
      </c>
      <c r="AI95" s="23" t="s">
        <v>368</v>
      </c>
      <c r="AJ95" s="25">
        <v>2083214</v>
      </c>
      <c r="AK95" s="25">
        <v>15</v>
      </c>
    </row>
    <row r="96" spans="1:37" ht="15" x14ac:dyDescent="0.25">
      <c r="A96" s="36" t="s">
        <v>35</v>
      </c>
      <c r="B96" s="37" t="s">
        <v>223</v>
      </c>
      <c r="C96" s="37" t="s">
        <v>132</v>
      </c>
      <c r="D96" s="37" t="s">
        <v>134</v>
      </c>
      <c r="E96" s="37">
        <v>1968</v>
      </c>
      <c r="F96" s="37">
        <v>2004</v>
      </c>
      <c r="G96" s="37"/>
      <c r="H96" s="38">
        <f t="shared" ca="1" si="10"/>
        <v>15.452054794520548</v>
      </c>
      <c r="I96" s="37">
        <v>316</v>
      </c>
      <c r="J96" s="37" t="s">
        <v>381</v>
      </c>
      <c r="K96" s="39">
        <v>0</v>
      </c>
      <c r="L96" s="21">
        <f t="shared" ref="L96:L110" si="11">K96/I96</f>
        <v>0</v>
      </c>
      <c r="M96" s="37">
        <v>0</v>
      </c>
      <c r="N96" s="37">
        <v>0</v>
      </c>
      <c r="O96" s="37">
        <v>2</v>
      </c>
      <c r="P96" s="40">
        <f>6-VLOOKUP($A96,$X:$AE,5,0)</f>
        <v>3.6666666666666665</v>
      </c>
      <c r="Q96" s="40">
        <f>6-VLOOKUP($A96,$X:$AE,4,0)</f>
        <v>3.8</v>
      </c>
      <c r="R96" s="40">
        <f>6-VLOOKUP($A96,$X:$AE,6,0)</f>
        <v>3.7777777777777777</v>
      </c>
      <c r="S96" s="40">
        <f>6-VLOOKUP($A96,$X:$AE,7,0)</f>
        <v>6</v>
      </c>
      <c r="T96" s="40">
        <f>6-VLOOKUP($A96,$X:$AE,3,0)</f>
        <v>3.875</v>
      </c>
      <c r="U96" s="40">
        <f>6-VLOOKUP($A96,$X:$AE,8,0)</f>
        <v>3.732394366197183</v>
      </c>
      <c r="V96" s="40">
        <f>VLOOKUP($A96,$AH:$AK,4,0)/7.5</f>
        <v>0.26666666666666666</v>
      </c>
      <c r="W96" s="19">
        <f t="shared" si="9"/>
        <v>0</v>
      </c>
      <c r="X96" s="17" t="str">
        <f>VLOOKUP(Y96,Munka1!A:B,2,0)</f>
        <v>Pócsmegyeri nyomásfokozó gépház</v>
      </c>
      <c r="Y96" s="17" t="s">
        <v>321</v>
      </c>
      <c r="Z96" s="12">
        <v>2.25</v>
      </c>
      <c r="AA96" s="12">
        <v>2.1538461538461537</v>
      </c>
      <c r="AB96" s="12">
        <v>2.1538461538461537</v>
      </c>
      <c r="AC96" s="12">
        <v>2.2000000000000002</v>
      </c>
      <c r="AD96" s="12">
        <v>2</v>
      </c>
      <c r="AE96" s="12">
        <v>2.1578947368421053</v>
      </c>
      <c r="AH96" s="17" t="str">
        <f>VLOOKUP(AI96,Munka1!A:B,2,0)</f>
        <v>Pócsmegyeri nyomásfokozó gépház</v>
      </c>
      <c r="AI96" s="17" t="s">
        <v>321</v>
      </c>
      <c r="AJ96" s="18">
        <v>782318</v>
      </c>
      <c r="AK96" s="18">
        <v>4</v>
      </c>
    </row>
    <row r="97" spans="1:37" s="22" customFormat="1" ht="15" x14ac:dyDescent="0.25">
      <c r="A97" s="6" t="s">
        <v>46</v>
      </c>
      <c r="B97" s="7" t="s">
        <v>168</v>
      </c>
      <c r="C97" s="7" t="s">
        <v>132</v>
      </c>
      <c r="D97" s="7" t="s">
        <v>135</v>
      </c>
      <c r="E97" s="7">
        <v>1882</v>
      </c>
      <c r="F97" s="7">
        <v>2017</v>
      </c>
      <c r="G97" s="7">
        <v>1</v>
      </c>
      <c r="H97" s="20">
        <f t="shared" ca="1" si="10"/>
        <v>2.441095890410959</v>
      </c>
      <c r="I97" s="7">
        <v>118</v>
      </c>
      <c r="J97" s="33">
        <v>15.163919342465753</v>
      </c>
      <c r="K97" s="33">
        <v>150</v>
      </c>
      <c r="L97" s="21">
        <f t="shared" si="11"/>
        <v>1.271186440677966</v>
      </c>
      <c r="M97" s="7">
        <v>1</v>
      </c>
      <c r="N97" s="7">
        <v>0</v>
      </c>
      <c r="O97" s="7">
        <v>2</v>
      </c>
      <c r="P97" s="40">
        <v>4</v>
      </c>
      <c r="Q97" s="40">
        <v>4</v>
      </c>
      <c r="R97" s="40">
        <v>4</v>
      </c>
      <c r="S97" s="40">
        <v>4</v>
      </c>
      <c r="T97" s="40">
        <v>2.5</v>
      </c>
      <c r="U97" s="40">
        <v>3.7857142857142856</v>
      </c>
      <c r="V97" s="40">
        <v>0.4</v>
      </c>
      <c r="W97" s="22">
        <f t="shared" si="9"/>
        <v>0.61743341404358354</v>
      </c>
      <c r="X97" s="23" t="str">
        <f>VLOOKUP(Y97,Munka1!A:B,2,0)</f>
        <v>Ráckevei gépház</v>
      </c>
      <c r="Y97" s="23" t="s">
        <v>322</v>
      </c>
      <c r="Z97" s="24">
        <v>1</v>
      </c>
      <c r="AA97" s="24">
        <v>2</v>
      </c>
      <c r="AB97" s="24">
        <v>1.75</v>
      </c>
      <c r="AC97" s="24">
        <v>2.5</v>
      </c>
      <c r="AD97" s="24"/>
      <c r="AE97" s="24">
        <v>1.8333333333333333</v>
      </c>
      <c r="AH97" s="23" t="str">
        <f>VLOOKUP(AI97,Munka1!A:B,2,0)</f>
        <v>Ráckevei gépház</v>
      </c>
      <c r="AI97" s="23" t="s">
        <v>322</v>
      </c>
      <c r="AJ97" s="25">
        <v>3860727</v>
      </c>
      <c r="AK97" s="25">
        <v>9</v>
      </c>
    </row>
    <row r="98" spans="1:37" ht="15" x14ac:dyDescent="0.25">
      <c r="A98" s="1" t="s">
        <v>57</v>
      </c>
      <c r="B98" s="2" t="s">
        <v>162</v>
      </c>
      <c r="C98" s="2" t="s">
        <v>132</v>
      </c>
      <c r="D98" s="2" t="s">
        <v>135</v>
      </c>
      <c r="E98" s="2">
        <v>1975</v>
      </c>
      <c r="F98" s="2">
        <v>1975</v>
      </c>
      <c r="G98" s="2">
        <v>0</v>
      </c>
      <c r="H98" s="8">
        <f t="shared" ca="1" si="10"/>
        <v>44.471232876712328</v>
      </c>
      <c r="I98" s="7">
        <v>408</v>
      </c>
      <c r="J98" s="33">
        <v>4.5091351657534249</v>
      </c>
      <c r="K98" s="33">
        <v>200</v>
      </c>
      <c r="L98" s="5">
        <f t="shared" si="11"/>
        <v>0.49019607843137253</v>
      </c>
      <c r="M98" s="2">
        <v>0</v>
      </c>
      <c r="N98" s="2">
        <v>1</v>
      </c>
      <c r="O98" s="2">
        <v>2</v>
      </c>
      <c r="P98" s="40">
        <f>6-VLOOKUP($A98,$X:$AE,5,0)</f>
        <v>3.3333333333333335</v>
      </c>
      <c r="Q98" s="40">
        <f>6-VLOOKUP($A98,$X:$AE,4,0)</f>
        <v>3.7647058823529411</v>
      </c>
      <c r="R98" s="40">
        <f>6-VLOOKUP($A98,$X:$AE,6,0)</f>
        <v>4</v>
      </c>
      <c r="S98" s="40">
        <f>6-VLOOKUP($A98,$X:$AE,7,0)</f>
        <v>6</v>
      </c>
      <c r="T98" s="40">
        <f>6-VLOOKUP($A98,$X:$AE,3,0)</f>
        <v>3.1666666666666665</v>
      </c>
      <c r="U98" s="40">
        <f>6-VLOOKUP($A98,$X:$AE,8,0)</f>
        <v>3.557377049180328</v>
      </c>
      <c r="V98" s="40">
        <f>VLOOKUP($A98,$AH:$AK,4,0)/7.5</f>
        <v>0.4</v>
      </c>
      <c r="W98" s="19">
        <f t="shared" si="9"/>
        <v>0.28286724525875923</v>
      </c>
      <c r="X98" s="11" t="str">
        <f>VLOOKUP(Y98,Munka1!A:B,2,0)</f>
        <v>Ráckeve, Nyomásfokozó gépház</v>
      </c>
      <c r="Y98" s="11" t="s">
        <v>323</v>
      </c>
      <c r="Z98" s="12">
        <v>3.1666666666666665</v>
      </c>
      <c r="AA98" s="12">
        <v>3.0975609756097562</v>
      </c>
      <c r="AB98" s="12">
        <v>2.2444444444444445</v>
      </c>
      <c r="AC98" s="12">
        <v>2.3333333333333335</v>
      </c>
      <c r="AD98" s="12">
        <v>1.8823529411764706</v>
      </c>
      <c r="AE98" s="12">
        <v>2.5371900826446283</v>
      </c>
      <c r="AH98" s="17" t="str">
        <f>VLOOKUP(AI98,Munka1!A:B,2,0)</f>
        <v>Ráckeve, Nyomásfokozó gépház</v>
      </c>
      <c r="AI98" s="17" t="s">
        <v>323</v>
      </c>
      <c r="AJ98" s="18">
        <v>7683422</v>
      </c>
      <c r="AK98" s="18">
        <v>46</v>
      </c>
    </row>
    <row r="99" spans="1:37" ht="15" x14ac:dyDescent="0.25">
      <c r="A99" s="1" t="s">
        <v>60</v>
      </c>
      <c r="B99" s="2" t="s">
        <v>240</v>
      </c>
      <c r="C99" s="2" t="s">
        <v>132</v>
      </c>
      <c r="D99" s="2" t="s">
        <v>135</v>
      </c>
      <c r="E99" s="2">
        <v>2011</v>
      </c>
      <c r="F99" s="2">
        <v>2011</v>
      </c>
      <c r="G99" s="2">
        <v>1</v>
      </c>
      <c r="H99" s="8">
        <f t="shared" ca="1" si="10"/>
        <v>8.4465753424657528</v>
      </c>
      <c r="I99" s="7">
        <v>116</v>
      </c>
      <c r="J99" s="7" t="s">
        <v>381</v>
      </c>
      <c r="K99" s="33">
        <v>0</v>
      </c>
      <c r="L99" s="5">
        <f t="shared" si="11"/>
        <v>0</v>
      </c>
      <c r="M99" s="2"/>
      <c r="N99" s="2">
        <v>0</v>
      </c>
      <c r="O99" s="2">
        <v>2</v>
      </c>
      <c r="P99" s="40">
        <f>6-VLOOKUP($A99,$X:$AE,5,0)</f>
        <v>4.833333333333333</v>
      </c>
      <c r="Q99" s="40">
        <f>6-VLOOKUP($A99,$X:$AE,4,0)</f>
        <v>4.6875</v>
      </c>
      <c r="R99" s="40">
        <f>6-VLOOKUP($A99,$X:$AE,6,0)</f>
        <v>4.833333333333333</v>
      </c>
      <c r="S99" s="40">
        <f>6-VLOOKUP($A99,$X:$AE,7,0)</f>
        <v>5</v>
      </c>
      <c r="T99" s="40">
        <f>6-VLOOKUP($A99,$X:$AE,3,0)</f>
        <v>4.4000000000000004</v>
      </c>
      <c r="U99" s="40">
        <f>6-VLOOKUP($A99,$X:$AE,8,0)</f>
        <v>4.7249999999999996</v>
      </c>
      <c r="V99" s="40">
        <f>VLOOKUP($A99,$AH:$AK,4,0)/7.5</f>
        <v>0</v>
      </c>
      <c r="W99" s="19">
        <f t="shared" si="9"/>
        <v>0</v>
      </c>
      <c r="X99" s="11" t="str">
        <f>VLOOKUP(Y99,Munka1!A:B,2,0)</f>
        <v>Radnóti u. gépház</v>
      </c>
      <c r="Y99" s="11" t="s">
        <v>324</v>
      </c>
      <c r="Z99" s="12">
        <v>3</v>
      </c>
      <c r="AA99" s="12">
        <v>3.2222222222222223</v>
      </c>
      <c r="AB99" s="12">
        <v>2.7777777777777777</v>
      </c>
      <c r="AC99" s="12">
        <v>2.1818181818181817</v>
      </c>
      <c r="AD99" s="12">
        <v>2.6</v>
      </c>
      <c r="AE99" s="12">
        <v>2.6944444444444446</v>
      </c>
      <c r="AH99" s="17" t="str">
        <f>VLOOKUP(AI99,Munka1!A:B,2,0)</f>
        <v>Radnóti u. gépház</v>
      </c>
      <c r="AI99" s="17" t="s">
        <v>324</v>
      </c>
      <c r="AJ99" s="18">
        <v>743694</v>
      </c>
      <c r="AK99" s="18">
        <v>9</v>
      </c>
    </row>
    <row r="100" spans="1:37" ht="15" x14ac:dyDescent="0.25">
      <c r="A100" s="1" t="s">
        <v>61</v>
      </c>
      <c r="B100" s="2" t="s">
        <v>241</v>
      </c>
      <c r="C100" s="2" t="s">
        <v>132</v>
      </c>
      <c r="D100" s="2" t="s">
        <v>135</v>
      </c>
      <c r="E100" s="2">
        <v>2011</v>
      </c>
      <c r="F100" s="2">
        <v>2011</v>
      </c>
      <c r="G100" s="2">
        <v>1</v>
      </c>
      <c r="H100" s="8">
        <f t="shared" ca="1" si="10"/>
        <v>8.4465753424657528</v>
      </c>
      <c r="I100" s="7">
        <v>77</v>
      </c>
      <c r="J100" s="7" t="s">
        <v>380</v>
      </c>
      <c r="K100" s="33">
        <v>0</v>
      </c>
      <c r="L100" s="5">
        <f t="shared" si="11"/>
        <v>0</v>
      </c>
      <c r="M100" s="2">
        <v>0</v>
      </c>
      <c r="N100" s="2">
        <v>0</v>
      </c>
      <c r="O100" s="2">
        <v>2</v>
      </c>
      <c r="P100" s="40">
        <f>6-VLOOKUP($A100,$X:$AE,5,0)</f>
        <v>5</v>
      </c>
      <c r="Q100" s="40">
        <f>6-VLOOKUP($A100,$X:$AE,4,0)</f>
        <v>4.9230769230769234</v>
      </c>
      <c r="R100" s="40">
        <f>6-VLOOKUP($A100,$X:$AE,6,0)</f>
        <v>4.8</v>
      </c>
      <c r="S100" s="40">
        <f>6-VLOOKUP($A100,$X:$AE,7,0)</f>
        <v>6</v>
      </c>
      <c r="T100" s="40">
        <f>6-VLOOKUP($A100,$X:$AE,3,0)</f>
        <v>5</v>
      </c>
      <c r="U100" s="40">
        <f>6-VLOOKUP($A100,$X:$AE,8,0)</f>
        <v>4.9230769230769234</v>
      </c>
      <c r="V100" s="40">
        <f>VLOOKUP($A100,$AH:$AK,4,0)/7.5</f>
        <v>0.13333333333333333</v>
      </c>
      <c r="W100" s="19">
        <f t="shared" si="9"/>
        <v>0</v>
      </c>
      <c r="X100" s="11" t="str">
        <f>VLOOKUP(Y100,Munka1!A:B,2,0)</f>
        <v>Rákoskerti Felső gh.</v>
      </c>
      <c r="Y100" s="11" t="s">
        <v>325</v>
      </c>
      <c r="Z100" s="12">
        <v>3</v>
      </c>
      <c r="AA100" s="12"/>
      <c r="AB100" s="12"/>
      <c r="AC100" s="12"/>
      <c r="AD100" s="12"/>
      <c r="AE100" s="12">
        <v>3</v>
      </c>
      <c r="AH100" s="17" t="str">
        <f>VLOOKUP(AI100,Munka1!A:B,2,0)</f>
        <v>Rákoskerti Felső gh.</v>
      </c>
      <c r="AI100" s="17" t="s">
        <v>325</v>
      </c>
      <c r="AJ100" s="18">
        <v>0</v>
      </c>
      <c r="AK100" s="18">
        <v>0</v>
      </c>
    </row>
    <row r="101" spans="1:37" ht="15" x14ac:dyDescent="0.25">
      <c r="A101" s="1" t="s">
        <v>69</v>
      </c>
      <c r="B101" s="2" t="s">
        <v>159</v>
      </c>
      <c r="C101" s="2" t="s">
        <v>132</v>
      </c>
      <c r="D101" s="2" t="s">
        <v>135</v>
      </c>
      <c r="E101" s="2">
        <v>1985</v>
      </c>
      <c r="F101" s="2">
        <v>1999</v>
      </c>
      <c r="G101" s="2">
        <v>1</v>
      </c>
      <c r="H101" s="8">
        <f t="shared" ca="1" si="10"/>
        <v>20.454794520547946</v>
      </c>
      <c r="I101" s="7">
        <v>58</v>
      </c>
      <c r="J101" s="33">
        <v>138.09732876712326</v>
      </c>
      <c r="K101" s="33">
        <v>20</v>
      </c>
      <c r="L101" s="5">
        <f t="shared" si="11"/>
        <v>0.34482758620689657</v>
      </c>
      <c r="M101" s="2">
        <v>0</v>
      </c>
      <c r="N101" s="2">
        <v>0</v>
      </c>
      <c r="O101" s="2">
        <v>2</v>
      </c>
      <c r="P101" s="40">
        <f>6-VLOOKUP($A101,$X:$AE,5,0)</f>
        <v>4</v>
      </c>
      <c r="Q101" s="40">
        <f>6-VLOOKUP($A101,$X:$AE,4,0)</f>
        <v>4</v>
      </c>
      <c r="R101" s="40">
        <f>6-VLOOKUP($A101,$X:$AE,6,0)</f>
        <v>3.7142857142857144</v>
      </c>
      <c r="S101" s="40">
        <f>6-VLOOKUP($A101,$X:$AE,7,0)</f>
        <v>6</v>
      </c>
      <c r="T101" s="40">
        <f>6-VLOOKUP($A101,$X:$AE,3,0)</f>
        <v>4</v>
      </c>
      <c r="U101" s="40">
        <f>6-VLOOKUP($A101,$X:$AE,8,0)</f>
        <v>3.8823529411764706</v>
      </c>
      <c r="V101" s="40">
        <f>VLOOKUP($A101,$AH:$AK,4,0)/7.5</f>
        <v>0</v>
      </c>
      <c r="W101" s="19">
        <f t="shared" si="9"/>
        <v>0</v>
      </c>
      <c r="X101" s="11" t="str">
        <f>VLOOKUP(Y101,Munka1!A:B,2,0)</f>
        <v>Rákoskert felső (TSZ) gépház</v>
      </c>
      <c r="Y101" s="11" t="s">
        <v>326</v>
      </c>
      <c r="Z101" s="12">
        <v>2.8333333333333335</v>
      </c>
      <c r="AA101" s="12">
        <v>2.7058823529411766</v>
      </c>
      <c r="AB101" s="12">
        <v>2.2105263157894739</v>
      </c>
      <c r="AC101" s="12">
        <v>2.25</v>
      </c>
      <c r="AD101" s="12"/>
      <c r="AE101" s="12">
        <v>2.4310344827586206</v>
      </c>
      <c r="AH101" s="17" t="str">
        <f>VLOOKUP(AI101,Munka1!A:B,2,0)</f>
        <v>Rákoskert felső (TSZ) gépház</v>
      </c>
      <c r="AI101" s="17" t="s">
        <v>326</v>
      </c>
      <c r="AJ101" s="18">
        <v>18856</v>
      </c>
      <c r="AK101" s="18">
        <v>1</v>
      </c>
    </row>
    <row r="102" spans="1:37" ht="15" x14ac:dyDescent="0.25">
      <c r="A102" s="36" t="s">
        <v>72</v>
      </c>
      <c r="B102" s="37" t="s">
        <v>200</v>
      </c>
      <c r="C102" s="37" t="s">
        <v>132</v>
      </c>
      <c r="D102" s="37" t="s">
        <v>136</v>
      </c>
      <c r="E102" s="37">
        <v>1960</v>
      </c>
      <c r="F102" s="37"/>
      <c r="G102" s="37">
        <v>0</v>
      </c>
      <c r="H102" s="38">
        <f t="shared" ca="1" si="10"/>
        <v>59.482191780821921</v>
      </c>
      <c r="I102" s="37">
        <v>4320</v>
      </c>
      <c r="J102" s="37" t="s">
        <v>381</v>
      </c>
      <c r="K102" s="39">
        <v>0</v>
      </c>
      <c r="L102" s="21">
        <f t="shared" si="11"/>
        <v>0</v>
      </c>
      <c r="M102" s="37">
        <v>1</v>
      </c>
      <c r="N102" s="37">
        <v>1</v>
      </c>
      <c r="O102" s="37">
        <v>1</v>
      </c>
      <c r="P102" s="40">
        <f>6-VLOOKUP($A102,$X:$AE,5,0)</f>
        <v>3</v>
      </c>
      <c r="Q102" s="40">
        <f>6-VLOOKUP($A102,$X:$AE,4,0)</f>
        <v>2.25</v>
      </c>
      <c r="R102" s="40">
        <f>6-VLOOKUP($A102,$X:$AE,6,0)</f>
        <v>3.1428571428571428</v>
      </c>
      <c r="S102" s="40">
        <f>6-VLOOKUP($A102,$X:$AE,7,0)</f>
        <v>6</v>
      </c>
      <c r="T102" s="40">
        <f>6-VLOOKUP($A102,$X:$AE,3,0)</f>
        <v>3</v>
      </c>
      <c r="U102" s="40">
        <f>6-VLOOKUP($A102,$X:$AE,8,0)</f>
        <v>2.8918918918918921</v>
      </c>
      <c r="V102" s="40">
        <f>VLOOKUP($A102,$AH:$AK,4,0)/7.5</f>
        <v>0.8</v>
      </c>
      <c r="W102" s="19">
        <f t="shared" si="9"/>
        <v>0</v>
      </c>
      <c r="X102" s="11" t="str">
        <f>VLOOKUP(Y102,Munka1!A:B,2,0)</f>
        <v>Rákosszentmihályi gépház</v>
      </c>
      <c r="Y102" s="11" t="s">
        <v>327</v>
      </c>
      <c r="Z102" s="12">
        <v>3.2727272727272729</v>
      </c>
      <c r="AA102" s="12">
        <v>1.84375</v>
      </c>
      <c r="AB102" s="12">
        <v>3.7209302325581395</v>
      </c>
      <c r="AC102" s="12">
        <v>2.4482758620689653</v>
      </c>
      <c r="AD102" s="12">
        <v>2</v>
      </c>
      <c r="AE102" s="12">
        <v>2.6026490066225167</v>
      </c>
      <c r="AH102" s="17" t="str">
        <f>VLOOKUP(AI102,Munka1!A:B,2,0)</f>
        <v>Rákosszentmihályi gépház</v>
      </c>
      <c r="AI102" s="17" t="s">
        <v>327</v>
      </c>
      <c r="AJ102" s="18">
        <v>3736051.8333333335</v>
      </c>
      <c r="AK102" s="18">
        <v>21</v>
      </c>
    </row>
    <row r="103" spans="1:37" s="22" customFormat="1" ht="15" x14ac:dyDescent="0.25">
      <c r="A103" s="6" t="s">
        <v>79</v>
      </c>
      <c r="B103" s="7" t="s">
        <v>143</v>
      </c>
      <c r="C103" s="7" t="s">
        <v>132</v>
      </c>
      <c r="D103" s="7" t="s">
        <v>135</v>
      </c>
      <c r="E103" s="7">
        <v>1975</v>
      </c>
      <c r="F103" s="7">
        <v>2000</v>
      </c>
      <c r="G103" s="7">
        <v>0</v>
      </c>
      <c r="H103" s="20">
        <f t="shared" ca="1" si="10"/>
        <v>19.454794520547946</v>
      </c>
      <c r="I103" s="7">
        <v>24</v>
      </c>
      <c r="J103" s="33">
        <v>5.9223901471232882E-2</v>
      </c>
      <c r="K103" s="33">
        <v>30</v>
      </c>
      <c r="L103" s="21">
        <f t="shared" si="11"/>
        <v>1.25</v>
      </c>
      <c r="M103" s="7">
        <v>0</v>
      </c>
      <c r="N103" s="7">
        <v>1</v>
      </c>
      <c r="O103" s="7">
        <v>2</v>
      </c>
      <c r="P103" s="40">
        <v>4</v>
      </c>
      <c r="Q103" s="40">
        <v>6</v>
      </c>
      <c r="R103" s="35">
        <v>3.88</v>
      </c>
      <c r="S103" s="40">
        <v>6</v>
      </c>
      <c r="T103" s="40">
        <v>3.67</v>
      </c>
      <c r="U103" s="40">
        <v>3.89</v>
      </c>
      <c r="V103" s="40">
        <v>0.27</v>
      </c>
      <c r="W103" s="22">
        <f t="shared" si="9"/>
        <v>0.37462499999999993</v>
      </c>
      <c r="X103" s="23" t="str">
        <f>VLOOKUP(Y103,Munka1!A:B,2,0)</f>
        <v>Rocla gépház</v>
      </c>
      <c r="Y103" s="23" t="s">
        <v>329</v>
      </c>
      <c r="Z103" s="24">
        <v>1</v>
      </c>
      <c r="AA103" s="24"/>
      <c r="AB103" s="24">
        <v>3</v>
      </c>
      <c r="AC103" s="24"/>
      <c r="AD103" s="24"/>
      <c r="AE103" s="24">
        <v>2</v>
      </c>
      <c r="AH103" s="23" t="str">
        <f>VLOOKUP(AI103,Munka1!A:B,2,0)</f>
        <v>Rocla gépház</v>
      </c>
      <c r="AI103" s="23" t="s">
        <v>329</v>
      </c>
      <c r="AJ103" s="25">
        <v>0</v>
      </c>
      <c r="AK103" s="25">
        <v>0</v>
      </c>
    </row>
    <row r="104" spans="1:37" ht="15" x14ac:dyDescent="0.25">
      <c r="A104" s="1" t="s">
        <v>91</v>
      </c>
      <c r="B104" s="2" t="s">
        <v>144</v>
      </c>
      <c r="C104" s="2" t="s">
        <v>132</v>
      </c>
      <c r="D104" s="2" t="s">
        <v>135</v>
      </c>
      <c r="E104" s="2">
        <v>1990</v>
      </c>
      <c r="F104" s="2">
        <v>2000</v>
      </c>
      <c r="G104" s="2">
        <v>1</v>
      </c>
      <c r="H104" s="8">
        <f t="shared" ca="1" si="10"/>
        <v>19.454794520547946</v>
      </c>
      <c r="I104" s="7">
        <v>90</v>
      </c>
      <c r="J104" s="33">
        <v>213.75919178082191</v>
      </c>
      <c r="K104" s="33">
        <v>30</v>
      </c>
      <c r="L104" s="5">
        <f t="shared" si="11"/>
        <v>0.33333333333333331</v>
      </c>
      <c r="M104" s="2">
        <v>0</v>
      </c>
      <c r="N104" s="2">
        <v>1</v>
      </c>
      <c r="O104" s="2">
        <v>2</v>
      </c>
      <c r="P104" s="40">
        <f>6-VLOOKUP($A104,$X:$AE,5,0)</f>
        <v>4</v>
      </c>
      <c r="Q104" s="40">
        <f>6-VLOOKUP($A104,$X:$AE,4,0)</f>
        <v>3.9166666666666665</v>
      </c>
      <c r="R104" s="40">
        <f>6-VLOOKUP($A104,$X:$AE,6,0)</f>
        <v>4</v>
      </c>
      <c r="S104" s="40">
        <f>6-VLOOKUP($A104,$X:$AE,7,0)</f>
        <v>4</v>
      </c>
      <c r="T104" s="40">
        <f>6-VLOOKUP($A104,$X:$AE,3,0)</f>
        <v>4</v>
      </c>
      <c r="U104" s="40">
        <f>6-VLOOKUP($A104,$X:$AE,8,0)</f>
        <v>3.9714285714285715</v>
      </c>
      <c r="V104" s="40">
        <f>VLOOKUP($A104,$AH:$AK,4,0)/7.5</f>
        <v>0</v>
      </c>
      <c r="W104" s="19">
        <f t="shared" si="9"/>
        <v>0</v>
      </c>
      <c r="X104" s="11" t="str">
        <f>VLOOKUP(Y104,Munka1!A:B,2,0)</f>
        <v>Rókahegy-Árpádligeti gépház</v>
      </c>
      <c r="Y104" s="11" t="s">
        <v>330</v>
      </c>
      <c r="Z104" s="12">
        <v>2</v>
      </c>
      <c r="AA104" s="12">
        <v>2.375</v>
      </c>
      <c r="AB104" s="12">
        <v>2.5</v>
      </c>
      <c r="AC104" s="12">
        <v>2</v>
      </c>
      <c r="AD104" s="12">
        <v>2</v>
      </c>
      <c r="AE104" s="12">
        <v>2.1818181818181817</v>
      </c>
      <c r="AH104" s="17" t="str">
        <f>VLOOKUP(AI104,Munka1!A:B,2,0)</f>
        <v>Rókahegy-Árpádligeti gépház</v>
      </c>
      <c r="AI104" s="17" t="s">
        <v>330</v>
      </c>
      <c r="AJ104" s="18">
        <v>0</v>
      </c>
      <c r="AK104" s="18">
        <v>0</v>
      </c>
    </row>
    <row r="105" spans="1:37" ht="15" x14ac:dyDescent="0.25">
      <c r="A105" s="1" t="s">
        <v>94</v>
      </c>
      <c r="B105" s="2" t="s">
        <v>181</v>
      </c>
      <c r="C105" s="2" t="s">
        <v>132</v>
      </c>
      <c r="D105" s="2" t="s">
        <v>135</v>
      </c>
      <c r="E105" s="2">
        <v>1996</v>
      </c>
      <c r="F105" s="2">
        <v>2006</v>
      </c>
      <c r="G105" s="2">
        <v>1</v>
      </c>
      <c r="H105" s="8">
        <f t="shared" ca="1" si="10"/>
        <v>13.449315068493151</v>
      </c>
      <c r="I105" s="7">
        <v>300</v>
      </c>
      <c r="J105" s="33">
        <v>0</v>
      </c>
      <c r="K105" s="33">
        <v>0</v>
      </c>
      <c r="L105" s="5">
        <f t="shared" si="11"/>
        <v>0</v>
      </c>
      <c r="M105" s="2">
        <v>0</v>
      </c>
      <c r="N105" s="2">
        <v>0</v>
      </c>
      <c r="O105" s="2">
        <v>2</v>
      </c>
      <c r="P105" s="40">
        <f>6-VLOOKUP($A105,$X:$AE,5,0)</f>
        <v>4</v>
      </c>
      <c r="Q105" s="40">
        <f>6-VLOOKUP($A105,$X:$AE,4,0)</f>
        <v>4</v>
      </c>
      <c r="R105" s="40">
        <f>6-VLOOKUP($A105,$X:$AE,6,0)</f>
        <v>4</v>
      </c>
      <c r="S105" s="40">
        <f>6-VLOOKUP($A105,$X:$AE,7,0)</f>
        <v>4</v>
      </c>
      <c r="T105" s="40">
        <f>6-VLOOKUP($A105,$X:$AE,3,0)</f>
        <v>4</v>
      </c>
      <c r="U105" s="40">
        <f>6-VLOOKUP($A105,$X:$AE,8,0)</f>
        <v>4</v>
      </c>
      <c r="V105" s="40">
        <f>VLOOKUP($A105,$AH:$AK,4,0)/7.5</f>
        <v>0.13333333333333333</v>
      </c>
      <c r="W105" s="19">
        <f t="shared" si="9"/>
        <v>0</v>
      </c>
      <c r="X105" s="11" t="str">
        <f>VLOOKUP(Y105,Munka1!A:B,2,0)</f>
        <v>Ruthén gépház, Fenyőgyöngye zóna</v>
      </c>
      <c r="Y105" s="11" t="s">
        <v>331</v>
      </c>
      <c r="Z105" s="12">
        <v>2.25</v>
      </c>
      <c r="AA105" s="12">
        <v>2.1111111111111112</v>
      </c>
      <c r="AB105" s="12">
        <v>2.1111111111111112</v>
      </c>
      <c r="AC105" s="12">
        <v>2</v>
      </c>
      <c r="AD105" s="12">
        <v>2</v>
      </c>
      <c r="AE105" s="12">
        <v>2.1</v>
      </c>
      <c r="AH105" s="17" t="str">
        <f>VLOOKUP(AI105,Munka1!A:B,2,0)</f>
        <v>Ruthén gépház, Fenyőgyöngye zóna</v>
      </c>
      <c r="AI105" s="17" t="s">
        <v>331</v>
      </c>
      <c r="AJ105" s="18">
        <v>1699736</v>
      </c>
      <c r="AK105" s="18">
        <v>2</v>
      </c>
    </row>
    <row r="106" spans="1:37" ht="15" x14ac:dyDescent="0.25">
      <c r="A106" s="1" t="s">
        <v>98</v>
      </c>
      <c r="B106" s="2" t="s">
        <v>242</v>
      </c>
      <c r="C106" s="2" t="s">
        <v>132</v>
      </c>
      <c r="D106" s="2" t="s">
        <v>137</v>
      </c>
      <c r="E106" s="2">
        <v>1984</v>
      </c>
      <c r="F106" s="2">
        <v>1984</v>
      </c>
      <c r="G106" s="2">
        <v>1</v>
      </c>
      <c r="H106" s="8">
        <f t="shared" ca="1" si="10"/>
        <v>35.465753424657535</v>
      </c>
      <c r="I106" s="7">
        <v>102</v>
      </c>
      <c r="J106" s="7" t="s">
        <v>380</v>
      </c>
      <c r="K106" s="33">
        <v>0</v>
      </c>
      <c r="L106" s="5">
        <f t="shared" si="11"/>
        <v>0</v>
      </c>
      <c r="M106" s="2">
        <v>0</v>
      </c>
      <c r="N106" s="2">
        <v>0</v>
      </c>
      <c r="O106" s="2">
        <v>1</v>
      </c>
      <c r="P106" s="40">
        <f>6-VLOOKUP($A106,$X:$AE,5,0)</f>
        <v>3.7555555555555555</v>
      </c>
      <c r="Q106" s="40">
        <f>6-VLOOKUP($A106,$X:$AE,4,0)</f>
        <v>2.9024390243902438</v>
      </c>
      <c r="R106" s="40">
        <f>6-VLOOKUP($A106,$X:$AE,6,0)</f>
        <v>3.6666666666666665</v>
      </c>
      <c r="S106" s="40">
        <f>6-VLOOKUP($A106,$X:$AE,7,0)</f>
        <v>4.117647058823529</v>
      </c>
      <c r="T106" s="40">
        <f>6-VLOOKUP($A106,$X:$AE,3,0)</f>
        <v>2.8333333333333335</v>
      </c>
      <c r="U106" s="40">
        <f>6-VLOOKUP($A106,$X:$AE,8,0)</f>
        <v>3.4628099173553717</v>
      </c>
      <c r="V106" s="40">
        <f>VLOOKUP($A106,$AH:$AK,4,0)/7.5</f>
        <v>6.1333333333333337</v>
      </c>
      <c r="W106" s="19">
        <f t="shared" si="9"/>
        <v>0</v>
      </c>
      <c r="X106" s="11" t="str">
        <f>VLOOKUP(Y106,Munka1!A:B,2,0)</f>
        <v>Ruthén gépház, Ruthén zóna</v>
      </c>
      <c r="Y106" s="11" t="s">
        <v>332</v>
      </c>
      <c r="Z106" s="12">
        <v>2.4</v>
      </c>
      <c r="AA106" s="12">
        <v>2</v>
      </c>
      <c r="AB106" s="12">
        <v>2.0625</v>
      </c>
      <c r="AC106" s="12">
        <v>2</v>
      </c>
      <c r="AD106" s="12">
        <v>2</v>
      </c>
      <c r="AE106" s="12">
        <v>2.0681818181818183</v>
      </c>
      <c r="AH106" s="17" t="str">
        <f>VLOOKUP(AI106,Munka1!A:B,2,0)</f>
        <v>Ruthén gépház, Ruthén zóna</v>
      </c>
      <c r="AI106" s="17" t="s">
        <v>332</v>
      </c>
      <c r="AJ106" s="18">
        <v>492634</v>
      </c>
      <c r="AK106" s="18">
        <v>4</v>
      </c>
    </row>
    <row r="107" spans="1:37" s="22" customFormat="1" ht="15" x14ac:dyDescent="0.25">
      <c r="A107" s="6" t="s">
        <v>103</v>
      </c>
      <c r="B107" s="7" t="s">
        <v>154</v>
      </c>
      <c r="C107" s="7" t="s">
        <v>132</v>
      </c>
      <c r="D107" s="7" t="s">
        <v>135</v>
      </c>
      <c r="E107" s="7">
        <v>1980</v>
      </c>
      <c r="F107" s="7">
        <v>2016</v>
      </c>
      <c r="G107" s="7">
        <v>1</v>
      </c>
      <c r="H107" s="20">
        <f t="shared" ca="1" si="10"/>
        <v>3.4438356164383563</v>
      </c>
      <c r="I107" s="7">
        <v>120</v>
      </c>
      <c r="J107" s="33">
        <v>156.17368219178081</v>
      </c>
      <c r="K107" s="33">
        <v>30</v>
      </c>
      <c r="L107" s="21">
        <f t="shared" si="11"/>
        <v>0.25</v>
      </c>
      <c r="M107" s="7">
        <v>0</v>
      </c>
      <c r="N107" s="7">
        <v>0</v>
      </c>
      <c r="O107" s="7">
        <v>2</v>
      </c>
      <c r="P107" s="40">
        <f>6-VLOOKUP($A107,$X:$AE,5,0)</f>
        <v>3.5</v>
      </c>
      <c r="Q107" s="40">
        <f>6-VLOOKUP($A107,$X:$AE,4,0)</f>
        <v>3.625</v>
      </c>
      <c r="R107" s="40">
        <f>6-VLOOKUP($A107,$X:$AE,6,0)</f>
        <v>4</v>
      </c>
      <c r="S107" s="40">
        <f>6-VLOOKUP($A107,$X:$AE,7,0)</f>
        <v>4</v>
      </c>
      <c r="T107" s="40">
        <f>6-VLOOKUP($A107,$X:$AE,3,0)</f>
        <v>4</v>
      </c>
      <c r="U107" s="40">
        <f>6-VLOOKUP($A107,$X:$AE,8,0)</f>
        <v>3.8181818181818183</v>
      </c>
      <c r="V107" s="40">
        <f>VLOOKUP($A107,$AH:$AK,4,0)/7.5</f>
        <v>0</v>
      </c>
      <c r="W107" s="22">
        <f t="shared" si="9"/>
        <v>0</v>
      </c>
      <c r="X107" s="23" t="str">
        <f>VLOOKUP(Y107,Munka1!A:B,2,0)</f>
        <v>Sánc utcai gépház</v>
      </c>
      <c r="Y107" s="23" t="s">
        <v>106</v>
      </c>
      <c r="Z107" s="24">
        <v>2</v>
      </c>
      <c r="AA107" s="24">
        <v>2</v>
      </c>
      <c r="AB107" s="24">
        <v>2</v>
      </c>
      <c r="AC107" s="24">
        <v>2</v>
      </c>
      <c r="AD107" s="24">
        <v>2</v>
      </c>
      <c r="AE107" s="24">
        <v>2</v>
      </c>
      <c r="AH107" s="23" t="str">
        <f>VLOOKUP(AI107,Munka1!A:B,2,0)</f>
        <v>Sánc utcai gépház</v>
      </c>
      <c r="AI107" s="23" t="s">
        <v>106</v>
      </c>
      <c r="AJ107" s="25">
        <v>1500800</v>
      </c>
      <c r="AK107" s="25">
        <v>2</v>
      </c>
    </row>
    <row r="108" spans="1:37" ht="15" x14ac:dyDescent="0.25">
      <c r="A108" s="6" t="s">
        <v>124</v>
      </c>
      <c r="B108" s="7" t="s">
        <v>196</v>
      </c>
      <c r="C108" s="7" t="s">
        <v>133</v>
      </c>
      <c r="D108" s="2" t="s">
        <v>137</v>
      </c>
      <c r="E108" s="2">
        <v>1984</v>
      </c>
      <c r="F108" s="2">
        <v>1984</v>
      </c>
      <c r="G108" s="2">
        <v>1</v>
      </c>
      <c r="H108" s="8">
        <f t="shared" ca="1" si="10"/>
        <v>35.465753424657535</v>
      </c>
      <c r="I108" s="7">
        <v>2040</v>
      </c>
      <c r="J108" s="33">
        <v>3441.9725205479458</v>
      </c>
      <c r="K108" s="33">
        <v>500</v>
      </c>
      <c r="L108" s="5">
        <f t="shared" si="11"/>
        <v>0.24509803921568626</v>
      </c>
      <c r="M108" s="2">
        <v>0</v>
      </c>
      <c r="N108" s="2">
        <v>0</v>
      </c>
      <c r="O108" s="2">
        <v>2</v>
      </c>
      <c r="P108" s="40">
        <v>1.5</v>
      </c>
      <c r="Q108" s="40">
        <v>1.3571428571428568</v>
      </c>
      <c r="R108" s="40">
        <v>1.5294117647058822</v>
      </c>
      <c r="S108" s="40">
        <v>6</v>
      </c>
      <c r="T108" s="40">
        <v>1.5</v>
      </c>
      <c r="U108" s="40">
        <v>1.4666666666666668</v>
      </c>
      <c r="V108" s="40">
        <v>0.13333333333333333</v>
      </c>
      <c r="W108" s="19">
        <f t="shared" si="9"/>
        <v>0.23093681917211326</v>
      </c>
      <c r="X108" s="11" t="str">
        <f>VLOOKUP(Y108,Munka1!A:B,2,0)</f>
        <v>Sashegyi felső gépház</v>
      </c>
      <c r="Y108" s="11" t="s">
        <v>333</v>
      </c>
      <c r="Z108" s="12">
        <v>2</v>
      </c>
      <c r="AA108" s="12">
        <v>2.2222222222222223</v>
      </c>
      <c r="AB108" s="12">
        <v>2</v>
      </c>
      <c r="AC108" s="12">
        <v>2</v>
      </c>
      <c r="AD108" s="12">
        <v>2</v>
      </c>
      <c r="AE108" s="12">
        <v>2.0714285714285716</v>
      </c>
      <c r="AH108" s="17" t="str">
        <f>VLOOKUP(AI108,Munka1!A:B,2,0)</f>
        <v>Sashegyi felső gépház</v>
      </c>
      <c r="AI108" s="17" t="s">
        <v>333</v>
      </c>
      <c r="AJ108" s="18">
        <v>186772</v>
      </c>
      <c r="AK108" s="18">
        <v>1</v>
      </c>
    </row>
    <row r="109" spans="1:37" ht="15" x14ac:dyDescent="0.25">
      <c r="A109" s="3" t="s">
        <v>125</v>
      </c>
      <c r="B109" s="7" t="s">
        <v>186</v>
      </c>
      <c r="C109" s="7" t="s">
        <v>187</v>
      </c>
      <c r="D109" s="2" t="s">
        <v>135</v>
      </c>
      <c r="E109" s="2">
        <v>1989</v>
      </c>
      <c r="F109" s="2">
        <v>2011</v>
      </c>
      <c r="G109" s="2">
        <v>1</v>
      </c>
      <c r="H109" s="8">
        <f t="shared" ca="1" si="10"/>
        <v>8.4465753424657528</v>
      </c>
      <c r="I109" s="7">
        <v>344</v>
      </c>
      <c r="J109" s="33">
        <v>124.14520547945206</v>
      </c>
      <c r="K109" s="33">
        <v>40</v>
      </c>
      <c r="L109" s="5">
        <f t="shared" si="11"/>
        <v>0.11627906976744186</v>
      </c>
      <c r="M109" s="2">
        <v>1</v>
      </c>
      <c r="N109" s="2">
        <v>0</v>
      </c>
      <c r="O109" s="2">
        <v>2</v>
      </c>
      <c r="P109" s="40">
        <f>6-VLOOKUP($A109,$X:$AE,5,0)</f>
        <v>3.8</v>
      </c>
      <c r="Q109" s="40">
        <f>6-VLOOKUP($A109,$X:$AE,4,0)</f>
        <v>2.6666666666666665</v>
      </c>
      <c r="R109" s="40">
        <f>6-VLOOKUP($A109,$X:$AE,6,0)</f>
        <v>3.25</v>
      </c>
      <c r="S109" s="40">
        <f>6-VLOOKUP($A109,$X:$AE,7,0)</f>
        <v>5</v>
      </c>
      <c r="T109" s="40">
        <f>6-VLOOKUP($A109,$X:$AE,3,0)</f>
        <v>2.2000000000000002</v>
      </c>
      <c r="U109" s="40">
        <f>6-VLOOKUP($A109,$X:$AE,8,0)</f>
        <v>3.09375</v>
      </c>
      <c r="V109" s="40">
        <f>VLOOKUP($A109,$AH:$AK,4,0)/7.5</f>
        <v>0</v>
      </c>
      <c r="W109" s="19">
        <f t="shared" si="9"/>
        <v>0</v>
      </c>
      <c r="X109" s="11" t="str">
        <f>VLOOKUP(Y109,Munka1!A:B,2,0)</f>
        <v>Sibrik úti gépház</v>
      </c>
      <c r="Y109" s="11" t="s">
        <v>334</v>
      </c>
      <c r="Z109" s="12">
        <v>3</v>
      </c>
      <c r="AA109" s="12">
        <v>2.6875</v>
      </c>
      <c r="AB109" s="12">
        <v>2.903225806451613</v>
      </c>
      <c r="AC109" s="12">
        <v>2.3157894736842106</v>
      </c>
      <c r="AD109" s="12">
        <v>3</v>
      </c>
      <c r="AE109" s="12">
        <v>2.7083333333333335</v>
      </c>
      <c r="AH109" s="17" t="str">
        <f>VLOOKUP(AI109,Munka1!A:B,2,0)</f>
        <v>Sibrik úti gépház</v>
      </c>
      <c r="AI109" s="17" t="s">
        <v>334</v>
      </c>
      <c r="AJ109" s="18">
        <v>1490341</v>
      </c>
      <c r="AK109" s="18">
        <v>9</v>
      </c>
    </row>
    <row r="110" spans="1:37" ht="15" x14ac:dyDescent="0.25">
      <c r="A110" s="3" t="s">
        <v>126</v>
      </c>
      <c r="B110" s="7" t="s">
        <v>188</v>
      </c>
      <c r="C110" s="7" t="s">
        <v>187</v>
      </c>
      <c r="D110" s="2" t="s">
        <v>135</v>
      </c>
      <c r="E110" s="2">
        <v>2000</v>
      </c>
      <c r="F110" s="2">
        <v>2009</v>
      </c>
      <c r="G110" s="2">
        <v>1</v>
      </c>
      <c r="H110" s="8">
        <f t="shared" ca="1" si="10"/>
        <v>10.446575342465753</v>
      </c>
      <c r="I110" s="7">
        <v>318</v>
      </c>
      <c r="J110" s="7" t="s">
        <v>380</v>
      </c>
      <c r="K110" s="33">
        <v>0</v>
      </c>
      <c r="L110" s="5">
        <f t="shared" si="11"/>
        <v>0</v>
      </c>
      <c r="M110" s="2">
        <v>0</v>
      </c>
      <c r="N110" s="2">
        <v>0</v>
      </c>
      <c r="O110" s="2">
        <v>2</v>
      </c>
      <c r="P110" s="40">
        <v>3.0909090909090908</v>
      </c>
      <c r="Q110" s="40">
        <v>4</v>
      </c>
      <c r="R110" s="40">
        <v>3</v>
      </c>
      <c r="S110" s="40">
        <v>5</v>
      </c>
      <c r="T110" s="40">
        <v>1</v>
      </c>
      <c r="U110" s="40">
        <v>2.9047619047619047</v>
      </c>
      <c r="V110" s="40">
        <v>0</v>
      </c>
      <c r="W110" s="19">
        <f t="shared" si="9"/>
        <v>0</v>
      </c>
      <c r="X110" s="11" t="str">
        <f>VLOOKUP(Y110,Munka1!A:B,2,0)</f>
        <v>Surányi nyomásfokozó gépház</v>
      </c>
      <c r="Y110" s="11" t="s">
        <v>335</v>
      </c>
      <c r="Z110" s="12">
        <v>2.5</v>
      </c>
      <c r="AA110" s="12">
        <v>2.7777777777777777</v>
      </c>
      <c r="AB110" s="12">
        <v>3</v>
      </c>
      <c r="AC110" s="12">
        <v>3</v>
      </c>
      <c r="AD110" s="12">
        <v>2.6</v>
      </c>
      <c r="AE110" s="12">
        <v>2.8936170212765959</v>
      </c>
      <c r="AH110" s="17" t="str">
        <f>VLOOKUP(AI110,Munka1!A:B,2,0)</f>
        <v>Surányi nyomásfokozó gépház</v>
      </c>
      <c r="AI110" s="17" t="s">
        <v>335</v>
      </c>
      <c r="AJ110" s="18">
        <v>795959</v>
      </c>
      <c r="AK110" s="18">
        <v>5</v>
      </c>
    </row>
    <row r="111" spans="1:37" ht="15" x14ac:dyDescent="0.25">
      <c r="W111" s="19">
        <f t="shared" si="9"/>
        <v>0</v>
      </c>
      <c r="X111" s="11" t="str">
        <f>VLOOKUP(Y111,Munka1!A:B,2,0)</f>
        <v>Újpalotai nyomásfokozó gépház</v>
      </c>
      <c r="Y111" s="11" t="s">
        <v>349</v>
      </c>
      <c r="Z111" s="12">
        <v>2</v>
      </c>
      <c r="AA111" s="12">
        <v>1.7272727272727273</v>
      </c>
      <c r="AB111" s="12">
        <v>1.8461538461538463</v>
      </c>
      <c r="AC111" s="12">
        <v>2</v>
      </c>
      <c r="AD111" s="12">
        <v>2</v>
      </c>
      <c r="AE111" s="12">
        <v>1.8780487804878048</v>
      </c>
      <c r="AH111" s="17" t="str">
        <f>VLOOKUP(AI111,Munka1!A:B,2,0)</f>
        <v>Újpalotai nyomásfokozó gépház</v>
      </c>
      <c r="AI111" s="17" t="s">
        <v>349</v>
      </c>
      <c r="AJ111" s="18">
        <v>80765</v>
      </c>
      <c r="AK111" s="18">
        <v>2</v>
      </c>
    </row>
    <row r="112" spans="1:37" ht="15" x14ac:dyDescent="0.25">
      <c r="W112" s="19">
        <f t="shared" si="9"/>
        <v>0</v>
      </c>
      <c r="X112" s="11" t="str">
        <f>VLOOKUP(Y112,Munka1!A:B,2,0)</f>
        <v>Újpesti gépház</v>
      </c>
      <c r="Y112" s="11" t="s">
        <v>119</v>
      </c>
      <c r="Z112" s="12">
        <v>1.8</v>
      </c>
      <c r="AA112" s="12">
        <v>1.8846153846153846</v>
      </c>
      <c r="AB112" s="12">
        <v>2.5</v>
      </c>
      <c r="AC112" s="12">
        <v>2.3333333333333335</v>
      </c>
      <c r="AD112" s="12">
        <v>3</v>
      </c>
      <c r="AE112" s="12">
        <v>2.1739130434782608</v>
      </c>
      <c r="AH112" s="17" t="str">
        <f>VLOOKUP(AI112,Munka1!A:B,2,0)</f>
        <v>Újpesti gépház</v>
      </c>
      <c r="AI112" s="17" t="s">
        <v>119</v>
      </c>
      <c r="AJ112" s="18">
        <v>1436284</v>
      </c>
      <c r="AK112" s="18">
        <v>5</v>
      </c>
    </row>
    <row r="113" spans="23:37" ht="15" x14ac:dyDescent="0.25">
      <c r="W113" s="19">
        <f t="shared" si="9"/>
        <v>0</v>
      </c>
      <c r="X113" s="11" t="str">
        <f>VLOOKUP(Y113,Munka1!A:B,2,0)</f>
        <v>Üteg utcai gépház</v>
      </c>
      <c r="Y113" s="11" t="s">
        <v>350</v>
      </c>
      <c r="Z113" s="12">
        <v>3</v>
      </c>
      <c r="AA113" s="12">
        <v>3.1176470588235294</v>
      </c>
      <c r="AB113" s="12">
        <v>2.7931034482758621</v>
      </c>
      <c r="AC113" s="12">
        <v>2.68</v>
      </c>
      <c r="AD113" s="12">
        <v>3</v>
      </c>
      <c r="AE113" s="12">
        <v>2.8936170212765959</v>
      </c>
      <c r="AH113" s="17" t="str">
        <f>VLOOKUP(AI113,Munka1!A:B,2,0)</f>
        <v>Üteg utcai gépház</v>
      </c>
      <c r="AI113" s="17" t="s">
        <v>350</v>
      </c>
      <c r="AJ113" s="18">
        <v>721100</v>
      </c>
      <c r="AK113" s="18">
        <v>4</v>
      </c>
    </row>
    <row r="114" spans="23:37" ht="15" x14ac:dyDescent="0.25">
      <c r="W114" s="19">
        <f t="shared" si="9"/>
        <v>0</v>
      </c>
      <c r="X114" s="11" t="str">
        <f>VLOOKUP(Y114,Munka1!A:B,2,0)</f>
        <v>Vécsey úti gépház</v>
      </c>
      <c r="Y114" s="11" t="s">
        <v>351</v>
      </c>
      <c r="Z114" s="12">
        <v>2.4</v>
      </c>
      <c r="AA114" s="12">
        <v>2.25</v>
      </c>
      <c r="AB114" s="12">
        <v>3</v>
      </c>
      <c r="AC114" s="12">
        <v>2.4117647058823528</v>
      </c>
      <c r="AD114" s="12">
        <v>3</v>
      </c>
      <c r="AE114" s="12">
        <v>2.5925925925925926</v>
      </c>
      <c r="AH114" s="17" t="str">
        <f>VLOOKUP(AI114,Munka1!A:B,2,0)</f>
        <v>Vécsey úti gépház</v>
      </c>
      <c r="AI114" s="17" t="s">
        <v>351</v>
      </c>
      <c r="AJ114" s="18">
        <v>1106456</v>
      </c>
      <c r="AK114" s="18">
        <v>8</v>
      </c>
    </row>
    <row r="115" spans="23:37" ht="15" x14ac:dyDescent="0.25">
      <c r="W115" s="19">
        <f t="shared" si="9"/>
        <v>0</v>
      </c>
      <c r="X115" s="11" t="str">
        <f>VLOOKUP(Y115,Munka1!A:B,2,0)</f>
        <v>Vidám u. gépház</v>
      </c>
      <c r="Y115" s="11" t="s">
        <v>352</v>
      </c>
      <c r="Z115" s="12">
        <v>2.75</v>
      </c>
      <c r="AA115" s="12">
        <v>2.5714285714285716</v>
      </c>
      <c r="AB115" s="12">
        <v>2.6</v>
      </c>
      <c r="AC115" s="12">
        <v>2</v>
      </c>
      <c r="AD115" s="12">
        <v>2</v>
      </c>
      <c r="AE115" s="12">
        <v>2.3448275862068964</v>
      </c>
      <c r="AH115" s="17" t="str">
        <f>VLOOKUP(AI115,Munka1!A:B,2,0)</f>
        <v>Vidám u. gépház</v>
      </c>
      <c r="AI115" s="17" t="s">
        <v>352</v>
      </c>
      <c r="AJ115" s="18">
        <v>1507375</v>
      </c>
      <c r="AK115" s="18">
        <v>10</v>
      </c>
    </row>
    <row r="116" spans="23:37" ht="15" x14ac:dyDescent="0.25">
      <c r="W116" s="19">
        <f t="shared" si="9"/>
        <v>0</v>
      </c>
      <c r="X116" s="11" t="str">
        <f>VLOOKUP(Y116,Munka1!A:B,2,0)</f>
        <v>Káposztásmegyer, Worthington gépház</v>
      </c>
      <c r="Y116" s="11" t="s">
        <v>353</v>
      </c>
      <c r="Z116" s="12">
        <v>3</v>
      </c>
      <c r="AA116" s="12">
        <v>3.75</v>
      </c>
      <c r="AB116" s="12">
        <v>3</v>
      </c>
      <c r="AC116" s="12">
        <v>2.8571428571428572</v>
      </c>
      <c r="AD116" s="12"/>
      <c r="AE116" s="12">
        <v>3.1081081081081079</v>
      </c>
      <c r="AH116" s="17" t="str">
        <f>VLOOKUP(AI116,Munka1!A:B,2,0)</f>
        <v>Káposztásmegyer, Worthington gépház</v>
      </c>
      <c r="AI116" s="17" t="s">
        <v>353</v>
      </c>
      <c r="AJ116" s="18">
        <v>1022221.3333333334</v>
      </c>
      <c r="AK116" s="18">
        <v>6</v>
      </c>
    </row>
    <row r="117" spans="23:37" ht="15" x14ac:dyDescent="0.25">
      <c r="W117" s="19">
        <f t="shared" si="9"/>
        <v>0</v>
      </c>
      <c r="X117" s="11" t="str">
        <f>VLOOKUP(Y117,Munka1!A:B,2,0)</f>
        <v>Zápor u. gépház.</v>
      </c>
      <c r="Y117" s="11" t="s">
        <v>354</v>
      </c>
      <c r="Z117" s="12">
        <v>2.2000000000000002</v>
      </c>
      <c r="AA117" s="12">
        <v>2.0909090909090908</v>
      </c>
      <c r="AB117" s="12">
        <v>2</v>
      </c>
      <c r="AC117" s="12">
        <v>1.9</v>
      </c>
      <c r="AD117" s="12">
        <v>2</v>
      </c>
      <c r="AE117" s="12">
        <v>2.0270270270270272</v>
      </c>
      <c r="AH117" s="17" t="str">
        <f>VLOOKUP(AI117,Munka1!A:B,2,0)</f>
        <v>Zápor u. gépház.</v>
      </c>
      <c r="AI117" s="17" t="s">
        <v>354</v>
      </c>
      <c r="AJ117" s="18">
        <v>722458</v>
      </c>
      <c r="AK117" s="18">
        <v>4</v>
      </c>
    </row>
    <row r="118" spans="23:37" ht="15" x14ac:dyDescent="0.25">
      <c r="W118" s="19">
        <f t="shared" si="9"/>
        <v>0</v>
      </c>
      <c r="X118" s="11" t="e">
        <f>VLOOKUP(Y118,Munka1!A:B,2,0)</f>
        <v>#N/A</v>
      </c>
      <c r="Y118" s="11" t="s">
        <v>252</v>
      </c>
      <c r="Z118" s="12">
        <v>2.549206349206349</v>
      </c>
      <c r="AA118" s="12">
        <v>2.487761617594892</v>
      </c>
      <c r="AB118" s="12">
        <v>2.6477057262040198</v>
      </c>
      <c r="AC118" s="12">
        <v>2.3197458973001588</v>
      </c>
      <c r="AD118" s="12">
        <v>2.2611275964391693</v>
      </c>
      <c r="AE118" s="12">
        <v>2.4957892204042347</v>
      </c>
    </row>
  </sheetData>
  <autoFilter ref="A1:V118"/>
  <sortState ref="A2:AA141">
    <sortCondition descending="1" ref="W2:W141"/>
  </sortState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headerFooter>
    <oddHeader>&amp;C1. Sz. Melléklet Gépház Kockázati tábla</oddHeader>
    <oddFooter>&amp;L&amp;A&amp;R&amp;P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5"/>
  <sheetViews>
    <sheetView workbookViewId="0">
      <selection activeCell="A19" sqref="A1:A1048576"/>
    </sheetView>
  </sheetViews>
  <sheetFormatPr defaultRowHeight="12.75" x14ac:dyDescent="0.2"/>
  <cols>
    <col min="1" max="1" width="41.42578125" bestFit="1" customWidth="1"/>
    <col min="2" max="2" width="43.140625" bestFit="1" customWidth="1"/>
  </cols>
  <sheetData>
    <row r="1" spans="1:2" ht="15" x14ac:dyDescent="0.25">
      <c r="A1" s="9" t="s">
        <v>355</v>
      </c>
      <c r="B1" s="9" t="s">
        <v>356</v>
      </c>
    </row>
    <row r="2" spans="1:2" ht="15" x14ac:dyDescent="0.25">
      <c r="A2" s="10" t="s">
        <v>358</v>
      </c>
      <c r="B2" s="13" t="s">
        <v>358</v>
      </c>
    </row>
    <row r="3" spans="1:2" ht="15" x14ac:dyDescent="0.25">
      <c r="A3" s="10" t="s">
        <v>253</v>
      </c>
      <c r="B3" s="1" t="s">
        <v>14</v>
      </c>
    </row>
    <row r="4" spans="1:2" ht="15" x14ac:dyDescent="0.25">
      <c r="A4" s="10" t="s">
        <v>253</v>
      </c>
      <c r="B4" s="1" t="s">
        <v>36</v>
      </c>
    </row>
    <row r="5" spans="1:2" ht="15" x14ac:dyDescent="0.25">
      <c r="A5" s="10" t="s">
        <v>254</v>
      </c>
      <c r="B5" s="1" t="s">
        <v>15</v>
      </c>
    </row>
    <row r="6" spans="1:2" ht="15" x14ac:dyDescent="0.25">
      <c r="A6" s="10" t="s">
        <v>254</v>
      </c>
      <c r="B6" s="13" t="s">
        <v>37</v>
      </c>
    </row>
    <row r="7" spans="1:2" ht="15" x14ac:dyDescent="0.25">
      <c r="A7" s="10" t="s">
        <v>357</v>
      </c>
      <c r="B7" s="1" t="s">
        <v>16</v>
      </c>
    </row>
    <row r="8" spans="1:2" ht="15" x14ac:dyDescent="0.25">
      <c r="A8" s="10" t="s">
        <v>359</v>
      </c>
      <c r="B8" s="13" t="s">
        <v>359</v>
      </c>
    </row>
    <row r="9" spans="1:2" ht="15" x14ac:dyDescent="0.25">
      <c r="A9" s="10" t="s">
        <v>255</v>
      </c>
      <c r="B9" s="1" t="s">
        <v>17</v>
      </c>
    </row>
    <row r="10" spans="1:2" ht="15" x14ac:dyDescent="0.25">
      <c r="A10" s="10" t="s">
        <v>255</v>
      </c>
      <c r="B10" s="10" t="s">
        <v>270</v>
      </c>
    </row>
    <row r="11" spans="1:2" ht="15" x14ac:dyDescent="0.25">
      <c r="A11" s="10" t="s">
        <v>256</v>
      </c>
      <c r="B11" s="1" t="s">
        <v>18</v>
      </c>
    </row>
    <row r="12" spans="1:2" ht="15" x14ac:dyDescent="0.25">
      <c r="A12" s="10" t="s">
        <v>256</v>
      </c>
      <c r="B12" s="1" t="s">
        <v>26</v>
      </c>
    </row>
    <row r="13" spans="1:2" ht="15" x14ac:dyDescent="0.25">
      <c r="A13" s="10" t="s">
        <v>257</v>
      </c>
      <c r="B13" s="1" t="s">
        <v>19</v>
      </c>
    </row>
    <row r="14" spans="1:2" ht="15" x14ac:dyDescent="0.25">
      <c r="A14" s="10" t="s">
        <v>257</v>
      </c>
      <c r="B14" s="13" t="s">
        <v>38</v>
      </c>
    </row>
    <row r="15" spans="1:2" ht="15" x14ac:dyDescent="0.25">
      <c r="A15" s="10" t="s">
        <v>258</v>
      </c>
      <c r="B15" s="3" t="s">
        <v>125</v>
      </c>
    </row>
    <row r="16" spans="1:2" ht="15" x14ac:dyDescent="0.25">
      <c r="A16" s="10" t="s">
        <v>258</v>
      </c>
      <c r="B16" s="14" t="s">
        <v>39</v>
      </c>
    </row>
    <row r="17" spans="1:2" ht="15" x14ac:dyDescent="0.25">
      <c r="A17" s="10" t="s">
        <v>259</v>
      </c>
      <c r="B17" s="3" t="s">
        <v>126</v>
      </c>
    </row>
    <row r="18" spans="1:2" ht="15" x14ac:dyDescent="0.25">
      <c r="A18" s="10" t="s">
        <v>259</v>
      </c>
      <c r="B18" s="1" t="s">
        <v>40</v>
      </c>
    </row>
    <row r="19" spans="1:2" ht="15" x14ac:dyDescent="0.25">
      <c r="A19" s="10" t="s">
        <v>20</v>
      </c>
      <c r="B19" s="13" t="s">
        <v>20</v>
      </c>
    </row>
    <row r="20" spans="1:2" ht="15" x14ac:dyDescent="0.25">
      <c r="A20" s="10" t="s">
        <v>20</v>
      </c>
      <c r="B20" s="1" t="s">
        <v>41</v>
      </c>
    </row>
    <row r="21" spans="1:2" ht="15" x14ac:dyDescent="0.25">
      <c r="A21" s="10" t="s">
        <v>260</v>
      </c>
      <c r="B21" s="1" t="s">
        <v>21</v>
      </c>
    </row>
    <row r="22" spans="1:2" ht="15" x14ac:dyDescent="0.25">
      <c r="A22" s="10" t="s">
        <v>260</v>
      </c>
      <c r="B22" s="14" t="s">
        <v>42</v>
      </c>
    </row>
    <row r="23" spans="1:2" ht="15" x14ac:dyDescent="0.25">
      <c r="A23" s="10" t="s">
        <v>261</v>
      </c>
      <c r="B23" s="1" t="s">
        <v>23</v>
      </c>
    </row>
    <row r="24" spans="1:2" ht="15" x14ac:dyDescent="0.25">
      <c r="A24" s="10" t="s">
        <v>261</v>
      </c>
      <c r="B24" s="14" t="s">
        <v>43</v>
      </c>
    </row>
    <row r="25" spans="1:2" ht="15" x14ac:dyDescent="0.25">
      <c r="A25" s="10" t="s">
        <v>262</v>
      </c>
      <c r="B25" s="14" t="s">
        <v>22</v>
      </c>
    </row>
    <row r="26" spans="1:2" ht="15" x14ac:dyDescent="0.25">
      <c r="A26" s="10" t="s">
        <v>262</v>
      </c>
      <c r="B26" s="1" t="s">
        <v>44</v>
      </c>
    </row>
    <row r="27" spans="1:2" ht="15" x14ac:dyDescent="0.25">
      <c r="A27" s="10" t="s">
        <v>263</v>
      </c>
      <c r="B27" s="14" t="s">
        <v>24</v>
      </c>
    </row>
    <row r="28" spans="1:2" ht="15" x14ac:dyDescent="0.25">
      <c r="A28" s="10" t="s">
        <v>263</v>
      </c>
      <c r="B28" s="13" t="s">
        <v>278</v>
      </c>
    </row>
    <row r="29" spans="1:2" ht="15" x14ac:dyDescent="0.25">
      <c r="A29" s="10" t="s">
        <v>264</v>
      </c>
      <c r="B29" s="1" t="s">
        <v>25</v>
      </c>
    </row>
    <row r="30" spans="1:2" ht="15" x14ac:dyDescent="0.25">
      <c r="A30" s="10" t="s">
        <v>264</v>
      </c>
      <c r="B30" s="1" t="s">
        <v>45</v>
      </c>
    </row>
    <row r="31" spans="1:2" ht="15" x14ac:dyDescent="0.25">
      <c r="A31" s="10" t="s">
        <v>28</v>
      </c>
      <c r="B31" s="13" t="s">
        <v>28</v>
      </c>
    </row>
    <row r="32" spans="1:2" ht="15" x14ac:dyDescent="0.25">
      <c r="A32" s="10" t="s">
        <v>28</v>
      </c>
      <c r="B32" s="1" t="s">
        <v>47</v>
      </c>
    </row>
    <row r="33" spans="1:2" ht="15" x14ac:dyDescent="0.25">
      <c r="A33" s="10" t="s">
        <v>265</v>
      </c>
      <c r="B33" s="1" t="s">
        <v>29</v>
      </c>
    </row>
    <row r="34" spans="1:2" ht="15" x14ac:dyDescent="0.25">
      <c r="A34" s="10" t="s">
        <v>265</v>
      </c>
      <c r="B34" s="14" t="s">
        <v>48</v>
      </c>
    </row>
    <row r="35" spans="1:2" ht="15" x14ac:dyDescent="0.25">
      <c r="A35" s="10" t="s">
        <v>266</v>
      </c>
      <c r="B35" s="1" t="s">
        <v>30</v>
      </c>
    </row>
    <row r="36" spans="1:2" ht="15" x14ac:dyDescent="0.25">
      <c r="A36" s="10" t="s">
        <v>267</v>
      </c>
      <c r="B36" s="1" t="s">
        <v>32</v>
      </c>
    </row>
    <row r="37" spans="1:2" ht="15" x14ac:dyDescent="0.25">
      <c r="A37" s="10" t="s">
        <v>268</v>
      </c>
      <c r="B37" s="1" t="s">
        <v>33</v>
      </c>
    </row>
    <row r="38" spans="1:2" ht="15" x14ac:dyDescent="0.25">
      <c r="A38" s="10" t="s">
        <v>34</v>
      </c>
      <c r="B38" s="1" t="s">
        <v>34</v>
      </c>
    </row>
    <row r="39" spans="1:2" ht="15" x14ac:dyDescent="0.25">
      <c r="A39" s="10" t="s">
        <v>360</v>
      </c>
      <c r="B39" s="1" t="s">
        <v>31</v>
      </c>
    </row>
    <row r="40" spans="1:2" ht="15" x14ac:dyDescent="0.25">
      <c r="A40" s="10" t="s">
        <v>35</v>
      </c>
      <c r="B40" s="10" t="s">
        <v>35</v>
      </c>
    </row>
    <row r="41" spans="1:2" ht="15" x14ac:dyDescent="0.25">
      <c r="A41" s="10" t="s">
        <v>269</v>
      </c>
      <c r="B41" s="14" t="s">
        <v>36</v>
      </c>
    </row>
    <row r="42" spans="1:2" ht="15" x14ac:dyDescent="0.25">
      <c r="A42" s="10" t="s">
        <v>37</v>
      </c>
      <c r="B42" s="13" t="s">
        <v>37</v>
      </c>
    </row>
    <row r="43" spans="1:2" ht="15" x14ac:dyDescent="0.25">
      <c r="A43" s="10" t="s">
        <v>270</v>
      </c>
      <c r="B43" s="13" t="s">
        <v>270</v>
      </c>
    </row>
    <row r="44" spans="1:2" ht="15" x14ac:dyDescent="0.25">
      <c r="A44" s="10" t="s">
        <v>271</v>
      </c>
      <c r="B44" s="1" t="s">
        <v>26</v>
      </c>
    </row>
    <row r="45" spans="1:2" ht="15" x14ac:dyDescent="0.25">
      <c r="A45" s="10" t="s">
        <v>361</v>
      </c>
      <c r="B45" s="13" t="s">
        <v>361</v>
      </c>
    </row>
    <row r="46" spans="1:2" ht="15" x14ac:dyDescent="0.25">
      <c r="A46" s="10" t="s">
        <v>38</v>
      </c>
      <c r="B46" s="13" t="s">
        <v>38</v>
      </c>
    </row>
    <row r="47" spans="1:2" ht="15" x14ac:dyDescent="0.25">
      <c r="A47" s="10" t="s">
        <v>272</v>
      </c>
      <c r="B47" s="1" t="s">
        <v>39</v>
      </c>
    </row>
    <row r="48" spans="1:2" ht="15" x14ac:dyDescent="0.25">
      <c r="A48" s="10" t="s">
        <v>273</v>
      </c>
      <c r="B48" s="1" t="s">
        <v>40</v>
      </c>
    </row>
    <row r="49" spans="1:2" ht="15" x14ac:dyDescent="0.25">
      <c r="A49" s="10" t="s">
        <v>274</v>
      </c>
      <c r="B49" s="1" t="s">
        <v>41</v>
      </c>
    </row>
    <row r="50" spans="1:2" ht="15" x14ac:dyDescent="0.25">
      <c r="A50" s="10" t="s">
        <v>362</v>
      </c>
      <c r="B50" s="13" t="s">
        <v>362</v>
      </c>
    </row>
    <row r="51" spans="1:2" ht="15" x14ac:dyDescent="0.25">
      <c r="A51" s="10" t="s">
        <v>275</v>
      </c>
      <c r="B51" s="1" t="s">
        <v>42</v>
      </c>
    </row>
    <row r="52" spans="1:2" ht="15" x14ac:dyDescent="0.25">
      <c r="A52" s="10" t="s">
        <v>276</v>
      </c>
      <c r="B52" s="1" t="s">
        <v>43</v>
      </c>
    </row>
    <row r="53" spans="1:2" ht="15" x14ac:dyDescent="0.25">
      <c r="A53" s="10" t="s">
        <v>277</v>
      </c>
      <c r="B53" s="1" t="s">
        <v>44</v>
      </c>
    </row>
    <row r="54" spans="1:2" ht="15" x14ac:dyDescent="0.25">
      <c r="A54" s="10" t="s">
        <v>278</v>
      </c>
      <c r="B54" s="1" t="s">
        <v>44</v>
      </c>
    </row>
    <row r="55" spans="1:2" ht="15" x14ac:dyDescent="0.25">
      <c r="A55" s="10" t="s">
        <v>279</v>
      </c>
      <c r="B55" s="1" t="s">
        <v>45</v>
      </c>
    </row>
    <row r="56" spans="1:2" ht="15" x14ac:dyDescent="0.25">
      <c r="A56" s="10" t="s">
        <v>280</v>
      </c>
      <c r="B56" s="1" t="s">
        <v>47</v>
      </c>
    </row>
    <row r="57" spans="1:2" ht="15" x14ac:dyDescent="0.25">
      <c r="A57" s="10" t="s">
        <v>281</v>
      </c>
      <c r="B57" s="1" t="s">
        <v>48</v>
      </c>
    </row>
    <row r="58" spans="1:2" ht="15" x14ac:dyDescent="0.25">
      <c r="A58" s="10" t="s">
        <v>282</v>
      </c>
      <c r="B58" s="1" t="s">
        <v>49</v>
      </c>
    </row>
    <row r="59" spans="1:2" ht="15" x14ac:dyDescent="0.25">
      <c r="A59" s="10" t="s">
        <v>283</v>
      </c>
      <c r="B59" s="1" t="s">
        <v>50</v>
      </c>
    </row>
    <row r="60" spans="1:2" ht="15" x14ac:dyDescent="0.25">
      <c r="A60" s="10" t="s">
        <v>51</v>
      </c>
      <c r="B60" s="13" t="s">
        <v>51</v>
      </c>
    </row>
    <row r="61" spans="1:2" ht="15" x14ac:dyDescent="0.25">
      <c r="A61" s="10" t="s">
        <v>0</v>
      </c>
      <c r="B61" s="16" t="s">
        <v>0</v>
      </c>
    </row>
    <row r="62" spans="1:2" ht="15" x14ac:dyDescent="0.25">
      <c r="A62" s="10" t="s">
        <v>284</v>
      </c>
      <c r="B62" s="1" t="s">
        <v>53</v>
      </c>
    </row>
    <row r="63" spans="1:2" ht="15" x14ac:dyDescent="0.25">
      <c r="A63" s="10" t="s">
        <v>285</v>
      </c>
      <c r="B63" s="1" t="s">
        <v>52</v>
      </c>
    </row>
    <row r="64" spans="1:2" ht="15" x14ac:dyDescent="0.25">
      <c r="A64" s="10" t="s">
        <v>286</v>
      </c>
      <c r="B64" s="1" t="s">
        <v>54</v>
      </c>
    </row>
    <row r="65" spans="1:2" ht="15" x14ac:dyDescent="0.25">
      <c r="A65" s="10" t="s">
        <v>287</v>
      </c>
      <c r="B65" s="14" t="s">
        <v>55</v>
      </c>
    </row>
    <row r="66" spans="1:2" ht="15" x14ac:dyDescent="0.25">
      <c r="A66" s="10" t="s">
        <v>288</v>
      </c>
      <c r="B66" s="1" t="s">
        <v>56</v>
      </c>
    </row>
    <row r="67" spans="1:2" ht="15" x14ac:dyDescent="0.25">
      <c r="A67" s="10" t="s">
        <v>289</v>
      </c>
      <c r="B67" s="14" t="s">
        <v>57</v>
      </c>
    </row>
    <row r="68" spans="1:2" ht="15" x14ac:dyDescent="0.25">
      <c r="A68" s="10" t="s">
        <v>290</v>
      </c>
      <c r="B68" s="14" t="s">
        <v>58</v>
      </c>
    </row>
    <row r="69" spans="1:2" ht="15" x14ac:dyDescent="0.25">
      <c r="A69" s="10" t="s">
        <v>291</v>
      </c>
      <c r="B69" s="1" t="s">
        <v>59</v>
      </c>
    </row>
    <row r="70" spans="1:2" ht="15" x14ac:dyDescent="0.25">
      <c r="A70" s="10" t="s">
        <v>292</v>
      </c>
      <c r="B70" s="14" t="s">
        <v>61</v>
      </c>
    </row>
    <row r="71" spans="1:2" ht="15" x14ac:dyDescent="0.25">
      <c r="A71" s="10" t="s">
        <v>293</v>
      </c>
      <c r="B71" s="1" t="s">
        <v>60</v>
      </c>
    </row>
    <row r="72" spans="1:2" ht="15" x14ac:dyDescent="0.25">
      <c r="A72" s="10" t="s">
        <v>363</v>
      </c>
      <c r="B72" s="13" t="s">
        <v>363</v>
      </c>
    </row>
    <row r="73" spans="1:2" ht="15" x14ac:dyDescent="0.25">
      <c r="A73" s="10" t="s">
        <v>364</v>
      </c>
      <c r="B73" s="13" t="s">
        <v>364</v>
      </c>
    </row>
    <row r="74" spans="1:2" ht="15" x14ac:dyDescent="0.25">
      <c r="A74" s="10" t="s">
        <v>294</v>
      </c>
      <c r="B74" s="1" t="s">
        <v>62</v>
      </c>
    </row>
    <row r="75" spans="1:2" ht="15" x14ac:dyDescent="0.25">
      <c r="A75" s="10" t="s">
        <v>63</v>
      </c>
      <c r="B75" s="13" t="s">
        <v>63</v>
      </c>
    </row>
    <row r="76" spans="1:2" ht="15" x14ac:dyDescent="0.25">
      <c r="A76" s="10" t="s">
        <v>295</v>
      </c>
      <c r="B76" s="1" t="s">
        <v>64</v>
      </c>
    </row>
    <row r="77" spans="1:2" ht="15" x14ac:dyDescent="0.25">
      <c r="A77" s="10" t="s">
        <v>296</v>
      </c>
      <c r="B77" s="1" t="s">
        <v>67</v>
      </c>
    </row>
    <row r="78" spans="1:2" ht="15" x14ac:dyDescent="0.25">
      <c r="A78" s="10" t="s">
        <v>297</v>
      </c>
      <c r="B78" s="1" t="s">
        <v>66</v>
      </c>
    </row>
    <row r="79" spans="1:2" ht="15" x14ac:dyDescent="0.25">
      <c r="A79" s="10" t="s">
        <v>298</v>
      </c>
      <c r="B79" s="1" t="s">
        <v>68</v>
      </c>
    </row>
    <row r="80" spans="1:2" ht="15" x14ac:dyDescent="0.25">
      <c r="A80" s="10" t="s">
        <v>299</v>
      </c>
      <c r="B80" s="14" t="s">
        <v>69</v>
      </c>
    </row>
    <row r="81" spans="1:2" ht="15" x14ac:dyDescent="0.25">
      <c r="A81" s="10" t="s">
        <v>70</v>
      </c>
      <c r="B81" s="14" t="s">
        <v>70</v>
      </c>
    </row>
    <row r="82" spans="1:2" ht="15" x14ac:dyDescent="0.25">
      <c r="A82" s="10" t="s">
        <v>300</v>
      </c>
      <c r="B82" s="1" t="s">
        <v>71</v>
      </c>
    </row>
    <row r="83" spans="1:2" ht="15" x14ac:dyDescent="0.25">
      <c r="A83" s="10" t="s">
        <v>301</v>
      </c>
      <c r="B83" s="1" t="s">
        <v>73</v>
      </c>
    </row>
    <row r="84" spans="1:2" ht="15" x14ac:dyDescent="0.25">
      <c r="A84" s="10" t="s">
        <v>302</v>
      </c>
      <c r="B84" s="1" t="s">
        <v>74</v>
      </c>
    </row>
    <row r="85" spans="1:2" ht="15" x14ac:dyDescent="0.25">
      <c r="A85" s="10" t="s">
        <v>303</v>
      </c>
      <c r="B85" s="14" t="s">
        <v>75</v>
      </c>
    </row>
    <row r="86" spans="1:2" ht="15" x14ac:dyDescent="0.25">
      <c r="A86" s="10" t="s">
        <v>304</v>
      </c>
      <c r="B86" s="14" t="s">
        <v>76</v>
      </c>
    </row>
    <row r="87" spans="1:2" ht="15" x14ac:dyDescent="0.25">
      <c r="A87" s="10" t="s">
        <v>77</v>
      </c>
      <c r="B87" s="13" t="s">
        <v>77</v>
      </c>
    </row>
    <row r="88" spans="1:2" ht="15" x14ac:dyDescent="0.25">
      <c r="A88" s="10" t="s">
        <v>305</v>
      </c>
      <c r="B88" s="1" t="s">
        <v>78</v>
      </c>
    </row>
    <row r="89" spans="1:2" ht="15" x14ac:dyDescent="0.25">
      <c r="A89" s="10" t="s">
        <v>306</v>
      </c>
      <c r="B89" s="13" t="s">
        <v>306</v>
      </c>
    </row>
    <row r="90" spans="1:2" ht="15" x14ac:dyDescent="0.25">
      <c r="A90" s="10" t="s">
        <v>79</v>
      </c>
      <c r="B90" s="10" t="s">
        <v>79</v>
      </c>
    </row>
    <row r="91" spans="1:2" ht="15" x14ac:dyDescent="0.25">
      <c r="A91" s="10" t="s">
        <v>307</v>
      </c>
      <c r="B91" s="1" t="s">
        <v>81</v>
      </c>
    </row>
    <row r="92" spans="1:2" ht="15" x14ac:dyDescent="0.25">
      <c r="A92" s="10" t="s">
        <v>80</v>
      </c>
      <c r="B92" s="10" t="s">
        <v>80</v>
      </c>
    </row>
    <row r="93" spans="1:2" ht="15" x14ac:dyDescent="0.25">
      <c r="A93" s="10" t="s">
        <v>308</v>
      </c>
      <c r="B93" s="1" t="s">
        <v>82</v>
      </c>
    </row>
    <row r="94" spans="1:2" ht="15" x14ac:dyDescent="0.25">
      <c r="A94" s="10" t="s">
        <v>309</v>
      </c>
      <c r="B94" s="1" t="s">
        <v>83</v>
      </c>
    </row>
    <row r="95" spans="1:2" ht="15" x14ac:dyDescent="0.25">
      <c r="A95" s="10" t="s">
        <v>310</v>
      </c>
      <c r="B95" s="14" t="s">
        <v>84</v>
      </c>
    </row>
    <row r="96" spans="1:2" ht="15" x14ac:dyDescent="0.25">
      <c r="A96" s="10" t="s">
        <v>311</v>
      </c>
      <c r="B96" s="14" t="s">
        <v>85</v>
      </c>
    </row>
    <row r="97" spans="1:2" ht="15" x14ac:dyDescent="0.25">
      <c r="A97" s="10" t="s">
        <v>312</v>
      </c>
      <c r="B97" s="1" t="s">
        <v>86</v>
      </c>
    </row>
    <row r="98" spans="1:2" ht="15" x14ac:dyDescent="0.25">
      <c r="A98" s="10" t="s">
        <v>87</v>
      </c>
      <c r="B98" s="1" t="s">
        <v>87</v>
      </c>
    </row>
    <row r="99" spans="1:2" ht="15" x14ac:dyDescent="0.25">
      <c r="A99" s="10" t="s">
        <v>313</v>
      </c>
      <c r="B99" s="1" t="s">
        <v>88</v>
      </c>
    </row>
    <row r="100" spans="1:2" ht="15" x14ac:dyDescent="0.25">
      <c r="A100" s="10" t="s">
        <v>89</v>
      </c>
      <c r="B100" s="10" t="s">
        <v>89</v>
      </c>
    </row>
    <row r="101" spans="1:2" ht="15" x14ac:dyDescent="0.25">
      <c r="A101" s="10" t="s">
        <v>314</v>
      </c>
      <c r="B101" s="1" t="s">
        <v>90</v>
      </c>
    </row>
    <row r="102" spans="1:2" ht="15" x14ac:dyDescent="0.25">
      <c r="A102" s="10" t="s">
        <v>91</v>
      </c>
      <c r="B102" s="13" t="s">
        <v>91</v>
      </c>
    </row>
    <row r="103" spans="1:2" ht="15" x14ac:dyDescent="0.25">
      <c r="A103" s="10" t="s">
        <v>365</v>
      </c>
      <c r="B103" s="13" t="s">
        <v>365</v>
      </c>
    </row>
    <row r="104" spans="1:2" ht="15" x14ac:dyDescent="0.25">
      <c r="A104" s="10" t="s">
        <v>315</v>
      </c>
      <c r="B104" s="10" t="s">
        <v>315</v>
      </c>
    </row>
    <row r="105" spans="1:2" ht="15" x14ac:dyDescent="0.25">
      <c r="A105" s="10" t="s">
        <v>366</v>
      </c>
      <c r="B105" s="10" t="s">
        <v>366</v>
      </c>
    </row>
    <row r="106" spans="1:2" ht="15" x14ac:dyDescent="0.25">
      <c r="A106" s="10" t="s">
        <v>367</v>
      </c>
      <c r="B106" s="13" t="s">
        <v>367</v>
      </c>
    </row>
    <row r="107" spans="1:2" ht="15" x14ac:dyDescent="0.25">
      <c r="A107" s="10" t="s">
        <v>316</v>
      </c>
      <c r="B107" s="14" t="s">
        <v>92</v>
      </c>
    </row>
    <row r="108" spans="1:2" ht="15" x14ac:dyDescent="0.25">
      <c r="A108" s="10" t="s">
        <v>317</v>
      </c>
      <c r="B108" s="1" t="s">
        <v>93</v>
      </c>
    </row>
    <row r="109" spans="1:2" ht="15" x14ac:dyDescent="0.25">
      <c r="A109" s="10" t="s">
        <v>318</v>
      </c>
      <c r="B109" s="14" t="s">
        <v>94</v>
      </c>
    </row>
    <row r="110" spans="1:2" ht="15" x14ac:dyDescent="0.25">
      <c r="A110" s="10" t="s">
        <v>95</v>
      </c>
      <c r="B110" s="13" t="s">
        <v>95</v>
      </c>
    </row>
    <row r="111" spans="1:2" ht="15" x14ac:dyDescent="0.25">
      <c r="A111" s="10" t="s">
        <v>319</v>
      </c>
      <c r="B111" s="13" t="s">
        <v>319</v>
      </c>
    </row>
    <row r="112" spans="1:2" ht="15" x14ac:dyDescent="0.25">
      <c r="A112" s="10" t="s">
        <v>320</v>
      </c>
      <c r="B112" s="1" t="s">
        <v>96</v>
      </c>
    </row>
    <row r="113" spans="1:2" ht="15" x14ac:dyDescent="0.25">
      <c r="A113" s="10" t="s">
        <v>368</v>
      </c>
      <c r="B113" s="13" t="s">
        <v>368</v>
      </c>
    </row>
    <row r="114" spans="1:2" ht="15" x14ac:dyDescent="0.25">
      <c r="A114" s="10" t="s">
        <v>369</v>
      </c>
      <c r="B114" s="13" t="s">
        <v>369</v>
      </c>
    </row>
    <row r="115" spans="1:2" ht="15" x14ac:dyDescent="0.25">
      <c r="A115" s="10" t="s">
        <v>321</v>
      </c>
      <c r="B115" s="14" t="s">
        <v>97</v>
      </c>
    </row>
    <row r="116" spans="1:2" ht="15" x14ac:dyDescent="0.25">
      <c r="A116" s="10" t="s">
        <v>322</v>
      </c>
      <c r="B116" s="1" t="s">
        <v>99</v>
      </c>
    </row>
    <row r="117" spans="1:2" ht="15" x14ac:dyDescent="0.25">
      <c r="A117" s="10" t="s">
        <v>323</v>
      </c>
      <c r="B117" s="1" t="s">
        <v>98</v>
      </c>
    </row>
    <row r="118" spans="1:2" ht="15" x14ac:dyDescent="0.25">
      <c r="A118" s="10" t="s">
        <v>324</v>
      </c>
      <c r="B118" s="1" t="s">
        <v>100</v>
      </c>
    </row>
    <row r="119" spans="1:2" ht="15" x14ac:dyDescent="0.25">
      <c r="A119" s="10" t="s">
        <v>325</v>
      </c>
      <c r="B119" s="10" t="s">
        <v>325</v>
      </c>
    </row>
    <row r="120" spans="1:2" ht="15" x14ac:dyDescent="0.25">
      <c r="A120" s="10" t="s">
        <v>326</v>
      </c>
      <c r="B120" s="1" t="s">
        <v>101</v>
      </c>
    </row>
    <row r="121" spans="1:2" ht="15" x14ac:dyDescent="0.25">
      <c r="A121" s="10" t="s">
        <v>327</v>
      </c>
      <c r="B121" s="1" t="s">
        <v>102</v>
      </c>
    </row>
    <row r="122" spans="1:2" ht="15" x14ac:dyDescent="0.25">
      <c r="A122" s="10" t="s">
        <v>328</v>
      </c>
      <c r="B122" s="13" t="s">
        <v>328</v>
      </c>
    </row>
    <row r="123" spans="1:2" ht="15" x14ac:dyDescent="0.25">
      <c r="A123" s="10" t="s">
        <v>329</v>
      </c>
      <c r="B123" s="13" t="s">
        <v>329</v>
      </c>
    </row>
    <row r="124" spans="1:2" ht="15" x14ac:dyDescent="0.25">
      <c r="A124" s="10" t="s">
        <v>330</v>
      </c>
      <c r="B124" s="1" t="s">
        <v>103</v>
      </c>
    </row>
    <row r="125" spans="1:2" ht="15" x14ac:dyDescent="0.25">
      <c r="A125" s="11" t="s">
        <v>331</v>
      </c>
      <c r="B125" s="14" t="s">
        <v>104</v>
      </c>
    </row>
    <row r="126" spans="1:2" ht="15" x14ac:dyDescent="0.25">
      <c r="A126" s="11" t="s">
        <v>332</v>
      </c>
      <c r="B126" s="14" t="s">
        <v>105</v>
      </c>
    </row>
    <row r="127" spans="1:2" ht="15" x14ac:dyDescent="0.25">
      <c r="A127" s="11" t="s">
        <v>106</v>
      </c>
      <c r="B127" s="11" t="s">
        <v>106</v>
      </c>
    </row>
    <row r="128" spans="1:2" ht="15" x14ac:dyDescent="0.25">
      <c r="A128" s="11" t="s">
        <v>333</v>
      </c>
      <c r="B128" s="14" t="s">
        <v>107</v>
      </c>
    </row>
    <row r="129" spans="1:2" ht="15" x14ac:dyDescent="0.25">
      <c r="A129" s="11" t="s">
        <v>334</v>
      </c>
      <c r="B129" s="1" t="s">
        <v>108</v>
      </c>
    </row>
    <row r="130" spans="1:2" ht="15" x14ac:dyDescent="0.25">
      <c r="A130" s="11" t="s">
        <v>335</v>
      </c>
      <c r="B130" s="14" t="s">
        <v>109</v>
      </c>
    </row>
    <row r="131" spans="1:2" ht="15" x14ac:dyDescent="0.25">
      <c r="A131" s="11" t="s">
        <v>336</v>
      </c>
      <c r="B131" s="13" t="s">
        <v>336</v>
      </c>
    </row>
    <row r="132" spans="1:2" ht="15" x14ac:dyDescent="0.25">
      <c r="A132" s="11" t="s">
        <v>337</v>
      </c>
      <c r="B132" s="1" t="s">
        <v>46</v>
      </c>
    </row>
    <row r="133" spans="1:2" ht="15" x14ac:dyDescent="0.25">
      <c r="A133" s="11" t="s">
        <v>338</v>
      </c>
      <c r="B133" s="14" t="s">
        <v>110</v>
      </c>
    </row>
    <row r="134" spans="1:2" ht="15" x14ac:dyDescent="0.25">
      <c r="A134" s="11" t="s">
        <v>339</v>
      </c>
      <c r="B134" s="11" t="s">
        <v>339</v>
      </c>
    </row>
    <row r="135" spans="1:2" ht="15" x14ac:dyDescent="0.25">
      <c r="A135" s="11" t="s">
        <v>340</v>
      </c>
      <c r="B135" s="14" t="s">
        <v>111</v>
      </c>
    </row>
    <row r="136" spans="1:2" ht="15" x14ac:dyDescent="0.25">
      <c r="A136" s="11" t="s">
        <v>370</v>
      </c>
      <c r="B136" s="11" t="s">
        <v>370</v>
      </c>
    </row>
    <row r="137" spans="1:2" ht="15" x14ac:dyDescent="0.25">
      <c r="A137" s="11" t="s">
        <v>371</v>
      </c>
      <c r="B137" s="11" t="s">
        <v>371</v>
      </c>
    </row>
    <row r="138" spans="1:2" ht="15" x14ac:dyDescent="0.25">
      <c r="A138" s="11" t="s">
        <v>112</v>
      </c>
      <c r="B138" s="11" t="s">
        <v>112</v>
      </c>
    </row>
    <row r="139" spans="1:2" ht="15" x14ac:dyDescent="0.25">
      <c r="A139" s="11" t="s">
        <v>341</v>
      </c>
      <c r="B139" s="14" t="s">
        <v>113</v>
      </c>
    </row>
    <row r="140" spans="1:2" ht="15" x14ac:dyDescent="0.25">
      <c r="A140" s="11" t="s">
        <v>342</v>
      </c>
      <c r="B140" s="14" t="s">
        <v>114</v>
      </c>
    </row>
    <row r="141" spans="1:2" ht="15" x14ac:dyDescent="0.25">
      <c r="A141" s="11" t="s">
        <v>343</v>
      </c>
      <c r="B141" s="14" t="s">
        <v>115</v>
      </c>
    </row>
    <row r="142" spans="1:2" ht="15" x14ac:dyDescent="0.25">
      <c r="A142" s="11" t="s">
        <v>344</v>
      </c>
      <c r="B142" s="15" t="s">
        <v>124</v>
      </c>
    </row>
    <row r="143" spans="1:2" ht="15" x14ac:dyDescent="0.25">
      <c r="A143" s="11" t="s">
        <v>372</v>
      </c>
      <c r="B143" s="11" t="s">
        <v>372</v>
      </c>
    </row>
    <row r="144" spans="1:2" ht="15" x14ac:dyDescent="0.25">
      <c r="A144" s="11" t="s">
        <v>373</v>
      </c>
      <c r="B144" s="11" t="s">
        <v>373</v>
      </c>
    </row>
    <row r="145" spans="1:2" ht="15" x14ac:dyDescent="0.25">
      <c r="A145" s="11" t="s">
        <v>345</v>
      </c>
      <c r="B145" s="14" t="s">
        <v>116</v>
      </c>
    </row>
    <row r="146" spans="1:2" ht="15" x14ac:dyDescent="0.25">
      <c r="A146" s="11" t="s">
        <v>346</v>
      </c>
      <c r="B146" s="11" t="s">
        <v>346</v>
      </c>
    </row>
    <row r="147" spans="1:2" ht="15" x14ac:dyDescent="0.25">
      <c r="A147" s="11" t="s">
        <v>347</v>
      </c>
      <c r="B147" s="14" t="s">
        <v>27</v>
      </c>
    </row>
    <row r="148" spans="1:2" ht="15" x14ac:dyDescent="0.25">
      <c r="A148" s="11" t="s">
        <v>348</v>
      </c>
      <c r="B148" s="14" t="s">
        <v>117</v>
      </c>
    </row>
    <row r="149" spans="1:2" ht="15" x14ac:dyDescent="0.25">
      <c r="A149" s="11" t="s">
        <v>349</v>
      </c>
      <c r="B149" s="14" t="s">
        <v>118</v>
      </c>
    </row>
    <row r="150" spans="1:2" ht="15" x14ac:dyDescent="0.25">
      <c r="A150" s="11" t="s">
        <v>119</v>
      </c>
      <c r="B150" s="11" t="s">
        <v>119</v>
      </c>
    </row>
    <row r="151" spans="1:2" ht="15" x14ac:dyDescent="0.25">
      <c r="A151" s="11" t="s">
        <v>350</v>
      </c>
      <c r="B151" s="14" t="s">
        <v>120</v>
      </c>
    </row>
    <row r="152" spans="1:2" ht="15" x14ac:dyDescent="0.25">
      <c r="A152" s="11" t="s">
        <v>351</v>
      </c>
      <c r="B152" s="14" t="s">
        <v>121</v>
      </c>
    </row>
    <row r="153" spans="1:2" ht="15" x14ac:dyDescent="0.25">
      <c r="A153" s="11" t="s">
        <v>352</v>
      </c>
      <c r="B153" s="14" t="s">
        <v>122</v>
      </c>
    </row>
    <row r="154" spans="1:2" ht="15" x14ac:dyDescent="0.25">
      <c r="A154" s="11" t="s">
        <v>353</v>
      </c>
      <c r="B154" s="14" t="s">
        <v>72</v>
      </c>
    </row>
    <row r="155" spans="1:2" ht="15" x14ac:dyDescent="0.25">
      <c r="A155" s="11" t="s">
        <v>354</v>
      </c>
      <c r="B155" s="14" t="s">
        <v>123</v>
      </c>
    </row>
  </sheetData>
  <sortState ref="A2:B15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Gépház kockázati tábla</vt:lpstr>
      <vt:lpstr>Munka1</vt:lpstr>
      <vt:lpstr>'Gépház kockázati tábla'!Nyomtatási_cím</vt:lpstr>
    </vt:vector>
  </TitlesOfParts>
  <Company>Fővárosi Vízművek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Debreczeny László</dc:creator>
  <cp:lastModifiedBy>Janó Tiborné Szolgay Zsuzsanna</cp:lastModifiedBy>
  <cp:lastPrinted>2019-06-11T06:59:24Z</cp:lastPrinted>
  <dcterms:created xsi:type="dcterms:W3CDTF">2014-04-28T13:19:07Z</dcterms:created>
  <dcterms:modified xsi:type="dcterms:W3CDTF">2019-06-11T07:31:55Z</dcterms:modified>
</cp:coreProperties>
</file>