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Kgazd\Bazsoszj\Közgyűlési tájékoztató(Előir.)\2019\November\"/>
    </mc:Choice>
  </mc:AlternateContent>
  <xr:revisionPtr revIDLastSave="0" documentId="13_ncr:1_{644C9001-235A-4542-8456-33198CC7181E}" xr6:coauthVersionLast="36" xr6:coauthVersionMax="36" xr10:uidLastSave="{00000000-0000-0000-0000-000000000000}"/>
  <bookViews>
    <workbookView xWindow="-15" yWindow="-15" windowWidth="9615" windowHeight="8460" tabRatio="741" xr2:uid="{00000000-000D-0000-FFFF-FFFF00000000}"/>
  </bookViews>
  <sheets>
    <sheet name="Állami pót." sheetId="15" r:id="rId1"/>
    <sheet name="Bevételek" sheetId="13" r:id="rId2"/>
    <sheet name="Kiadások" sheetId="14" r:id="rId3"/>
  </sheets>
  <definedNames>
    <definedName name="_xlnm.Print_Titles" localSheetId="1">Bevételek!$1:$7</definedName>
    <definedName name="_xlnm.Print_Titles" localSheetId="2">Kiadások!$1:$7</definedName>
    <definedName name="_xlnm.Print_Area" localSheetId="0">'Állami pót.'!$A$1:$C$19</definedName>
    <definedName name="_xlnm.Print_Area" localSheetId="1">Bevételek!$A$1:$F$77</definedName>
    <definedName name="_xlnm.Print_Area" localSheetId="2">Kiadások!$A$1:$F$59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5" l="1"/>
  <c r="C18" i="15"/>
  <c r="C15" i="15"/>
  <c r="E45" i="13" l="1"/>
  <c r="E43" i="13"/>
  <c r="E12" i="14"/>
  <c r="E55" i="13"/>
  <c r="E44" i="13"/>
  <c r="E38" i="13"/>
  <c r="E36" i="13"/>
  <c r="E26" i="13"/>
  <c r="E34" i="14"/>
  <c r="E32" i="14"/>
  <c r="E17" i="14"/>
  <c r="E13" i="14"/>
  <c r="C48" i="13" l="1"/>
  <c r="C43" i="13"/>
  <c r="C31" i="13"/>
  <c r="F57" i="14" l="1"/>
  <c r="F58" i="14" l="1"/>
  <c r="F52" i="14"/>
  <c r="F51" i="14"/>
  <c r="F49" i="14"/>
  <c r="F48" i="14"/>
  <c r="F42" i="14"/>
  <c r="F43" i="14"/>
  <c r="F44" i="14"/>
  <c r="F45" i="14"/>
  <c r="F41" i="14"/>
  <c r="F37" i="14"/>
  <c r="F38" i="14"/>
  <c r="F39" i="14"/>
  <c r="F36" i="14"/>
  <c r="F31" i="14"/>
  <c r="F32" i="14"/>
  <c r="F33" i="14"/>
  <c r="F34" i="14"/>
  <c r="F30" i="14"/>
  <c r="F27" i="14"/>
  <c r="F26" i="14"/>
  <c r="F21" i="14"/>
  <c r="F22" i="14"/>
  <c r="F23" i="14"/>
  <c r="F24" i="14"/>
  <c r="F20" i="14"/>
  <c r="F18" i="14"/>
  <c r="F16" i="14"/>
  <c r="F15" i="14"/>
  <c r="F76" i="13"/>
  <c r="F75" i="13"/>
  <c r="F74" i="13"/>
  <c r="F70" i="13"/>
  <c r="F69" i="13"/>
  <c r="F67" i="13"/>
  <c r="F66" i="13"/>
  <c r="F64" i="13"/>
  <c r="F63" i="13"/>
  <c r="F58" i="13"/>
  <c r="F59" i="13"/>
  <c r="F57" i="13"/>
  <c r="F54" i="13"/>
  <c r="F50" i="13"/>
  <c r="F51" i="13"/>
  <c r="F52" i="13"/>
  <c r="F49" i="13"/>
  <c r="F41" i="13"/>
  <c r="F42" i="13"/>
  <c r="F40" i="13"/>
  <c r="F37" i="13"/>
  <c r="F34" i="13"/>
  <c r="F33" i="13"/>
  <c r="F32" i="13"/>
  <c r="F30" i="13"/>
  <c r="F29" i="13"/>
  <c r="F25" i="13"/>
  <c r="F26" i="13"/>
  <c r="F27" i="13"/>
  <c r="F24" i="13"/>
  <c r="F15" i="13"/>
  <c r="F16" i="13"/>
  <c r="F17" i="13"/>
  <c r="F18" i="13"/>
  <c r="F19" i="13"/>
  <c r="F20" i="13"/>
  <c r="F21" i="13"/>
  <c r="F14" i="13"/>
  <c r="F45" i="13" l="1"/>
  <c r="F56" i="14" l="1"/>
  <c r="F36" i="13" l="1"/>
  <c r="F55" i="13"/>
  <c r="F44" i="13"/>
  <c r="F38" i="13"/>
  <c r="F22" i="13" l="1"/>
  <c r="F17" i="14" l="1"/>
  <c r="F13" i="14"/>
  <c r="F12" i="14"/>
  <c r="F46" i="13"/>
  <c r="D43" i="13"/>
  <c r="C72" i="13" l="1"/>
  <c r="C73" i="13"/>
  <c r="C65" i="13"/>
  <c r="C54" i="14" l="1"/>
  <c r="C55" i="14"/>
  <c r="C50" i="14"/>
  <c r="C40" i="14"/>
  <c r="C35" i="14"/>
  <c r="C29" i="14"/>
  <c r="C25" i="14"/>
  <c r="C19" i="14" s="1"/>
  <c r="C14" i="14"/>
  <c r="C13" i="13"/>
  <c r="C12" i="13" s="1"/>
  <c r="B13" i="13"/>
  <c r="C71" i="13"/>
  <c r="C68" i="13"/>
  <c r="C56" i="13"/>
  <c r="C53" i="13"/>
  <c r="C47" i="13"/>
  <c r="C39" i="13"/>
  <c r="C28" i="13"/>
  <c r="C23" i="13"/>
  <c r="C35" i="13" l="1"/>
  <c r="C8" i="13" s="1"/>
  <c r="C53" i="14"/>
  <c r="C11" i="14"/>
  <c r="C9" i="14" s="1"/>
  <c r="C47" i="14"/>
  <c r="C46" i="14" s="1"/>
  <c r="C28" i="14"/>
  <c r="C10" i="14" s="1"/>
  <c r="C62" i="13"/>
  <c r="C60" i="13" s="1"/>
  <c r="C10" i="13" l="1"/>
  <c r="C61" i="13"/>
  <c r="C11" i="13"/>
  <c r="C8" i="14"/>
  <c r="C59" i="14" s="1"/>
  <c r="C77" i="13"/>
  <c r="C9" i="13" l="1"/>
  <c r="D40" i="14"/>
  <c r="E40" i="14"/>
  <c r="D50" i="14"/>
  <c r="E50" i="14"/>
  <c r="D54" i="14"/>
  <c r="E54" i="14"/>
  <c r="D55" i="14"/>
  <c r="E55" i="14"/>
  <c r="D35" i="14"/>
  <c r="E35" i="14"/>
  <c r="D29" i="14"/>
  <c r="E29" i="14"/>
  <c r="D25" i="14"/>
  <c r="D19" i="14" s="1"/>
  <c r="E25" i="14"/>
  <c r="E19" i="14" s="1"/>
  <c r="D14" i="14"/>
  <c r="E14" i="14"/>
  <c r="D65" i="13"/>
  <c r="E65" i="13"/>
  <c r="D68" i="13"/>
  <c r="E68" i="13"/>
  <c r="D72" i="13"/>
  <c r="E72" i="13"/>
  <c r="D73" i="13"/>
  <c r="E73" i="13"/>
  <c r="D56" i="13"/>
  <c r="E56" i="13"/>
  <c r="D48" i="13"/>
  <c r="D47" i="13" s="1"/>
  <c r="E48" i="13"/>
  <c r="E47" i="13" s="1"/>
  <c r="D53" i="13"/>
  <c r="E53" i="13"/>
  <c r="D39" i="13"/>
  <c r="D35" i="13" s="1"/>
  <c r="E39" i="13"/>
  <c r="E35" i="13" s="1"/>
  <c r="E8" i="13" s="1"/>
  <c r="D31" i="13"/>
  <c r="D28" i="13" s="1"/>
  <c r="E31" i="13"/>
  <c r="E28" i="13" s="1"/>
  <c r="D23" i="13"/>
  <c r="E23" i="13"/>
  <c r="D13" i="13"/>
  <c r="D12" i="13" s="1"/>
  <c r="E13" i="13"/>
  <c r="E12" i="13"/>
  <c r="E53" i="14" l="1"/>
  <c r="E47" i="14" s="1"/>
  <c r="E46" i="14" s="1"/>
  <c r="E71" i="13"/>
  <c r="E62" i="13" s="1"/>
  <c r="E60" i="13" s="1"/>
  <c r="D53" i="14"/>
  <c r="D47" i="14" s="1"/>
  <c r="D46" i="14" s="1"/>
  <c r="E28" i="14"/>
  <c r="E10" i="14" s="1"/>
  <c r="E11" i="14"/>
  <c r="E9" i="14" s="1"/>
  <c r="E10" i="13" s="1"/>
  <c r="D11" i="14"/>
  <c r="D9" i="14" s="1"/>
  <c r="D71" i="13"/>
  <c r="D62" i="13" s="1"/>
  <c r="D60" i="13" s="1"/>
  <c r="D28" i="14"/>
  <c r="D10" i="14" s="1"/>
  <c r="E77" i="13"/>
  <c r="D8" i="13"/>
  <c r="E61" i="13" l="1"/>
  <c r="D11" i="13"/>
  <c r="E11" i="13"/>
  <c r="E9" i="13" s="1"/>
  <c r="D77" i="13"/>
  <c r="D10" i="13"/>
  <c r="D9" i="13" s="1"/>
  <c r="E8" i="14"/>
  <c r="E59" i="14" s="1"/>
  <c r="D8" i="14"/>
  <c r="D59" i="14" s="1"/>
  <c r="D61" i="13"/>
  <c r="B39" i="13" l="1"/>
  <c r="F54" i="14" l="1"/>
  <c r="F65" i="13"/>
  <c r="F56" i="13"/>
  <c r="F72" i="13"/>
  <c r="F73" i="13"/>
  <c r="F53" i="13"/>
  <c r="F55" i="14"/>
  <c r="F40" i="14"/>
  <c r="F29" i="14"/>
  <c r="B55" i="14"/>
  <c r="B54" i="14"/>
  <c r="B50" i="14"/>
  <c r="B40" i="14"/>
  <c r="B35" i="14"/>
  <c r="B29" i="14"/>
  <c r="B25" i="14"/>
  <c r="B19" i="14" s="1"/>
  <c r="B14" i="14"/>
  <c r="F48" i="13" l="1"/>
  <c r="F47" i="13" s="1"/>
  <c r="F43" i="13"/>
  <c r="F39" i="13"/>
  <c r="F31" i="13"/>
  <c r="F28" i="13" s="1"/>
  <c r="F23" i="13"/>
  <c r="F25" i="14"/>
  <c r="F19" i="14" s="1"/>
  <c r="F14" i="14"/>
  <c r="F35" i="14"/>
  <c r="F28" i="14" s="1"/>
  <c r="F10" i="14" s="1"/>
  <c r="F53" i="14"/>
  <c r="F50" i="14"/>
  <c r="F68" i="13"/>
  <c r="F13" i="13"/>
  <c r="F12" i="13" s="1"/>
  <c r="F71" i="13"/>
  <c r="B11" i="14"/>
  <c r="B9" i="14" s="1"/>
  <c r="B28" i="14"/>
  <c r="B10" i="14" s="1"/>
  <c r="B53" i="14"/>
  <c r="B47" i="14" s="1"/>
  <c r="B46" i="14" s="1"/>
  <c r="F62" i="13" l="1"/>
  <c r="F60" i="13" s="1"/>
  <c r="F35" i="13"/>
  <c r="F8" i="13" s="1"/>
  <c r="F11" i="14"/>
  <c r="F11" i="13"/>
  <c r="B8" i="14"/>
  <c r="B59" i="14" s="1"/>
  <c r="F47" i="14"/>
  <c r="F46" i="14" s="1"/>
  <c r="B72" i="13"/>
  <c r="B73" i="13"/>
  <c r="B68" i="13"/>
  <c r="B65" i="13"/>
  <c r="B56" i="13"/>
  <c r="B53" i="13"/>
  <c r="B48" i="13"/>
  <c r="B47" i="13" s="1"/>
  <c r="B43" i="13"/>
  <c r="B31" i="13"/>
  <c r="B28" i="13" s="1"/>
  <c r="B23" i="13"/>
  <c r="B12" i="13"/>
  <c r="F8" i="14" l="1"/>
  <c r="F59" i="14" s="1"/>
  <c r="F9" i="14"/>
  <c r="F77" i="13"/>
  <c r="F10" i="13"/>
  <c r="F9" i="13" s="1"/>
  <c r="B11" i="13"/>
  <c r="F61" i="13"/>
  <c r="B71" i="13"/>
  <c r="B62" i="13" s="1"/>
  <c r="B60" i="13" s="1"/>
  <c r="B61" i="13" s="1"/>
  <c r="B35" i="13"/>
  <c r="B10" i="13" s="1"/>
  <c r="B9" i="13" l="1"/>
  <c r="B8" i="13"/>
  <c r="B77" i="13" l="1"/>
</calcChain>
</file>

<file path=xl/sharedStrings.xml><?xml version="1.0" encoding="utf-8"?>
<sst xmlns="http://schemas.openxmlformats.org/spreadsheetml/2006/main" count="170" uniqueCount="160">
  <si>
    <t xml:space="preserve">   I. Költségvetési bevételek (1.+...+7.)</t>
  </si>
  <si>
    <t xml:space="preserve">      1. Működési célú támogatások áht-n belülről (1.1.+...+1.4.)</t>
  </si>
  <si>
    <t xml:space="preserve">         1.1. Önkormányzatok működési támogatásai (1.1.1.+...+1.1.6.)</t>
  </si>
  <si>
    <t xml:space="preserve">            1.1.1. Helyi önk-ok működésének általános támogatása</t>
  </si>
  <si>
    <t xml:space="preserve">            1.1.2. Települési önk-ok egyes köznevelési feladatainak támogatása</t>
  </si>
  <si>
    <t xml:space="preserve">            1.1.3. Települési önk-ok szoc., gyermekjól. és gyermekétk. felad. tám.</t>
  </si>
  <si>
    <t xml:space="preserve">            1.1.4. Települési önk-ok kulturális feladatainak támogatása</t>
  </si>
  <si>
    <t xml:space="preserve">            1.1.5. Működési célú költségvetési támogatások és kiegészítő támog.</t>
  </si>
  <si>
    <t xml:space="preserve">            1.1.6. Elszámolásból származó bevételek</t>
  </si>
  <si>
    <t xml:space="preserve">         1.2. Elvonások és befizetések bevételei</t>
  </si>
  <si>
    <t xml:space="preserve">         1.3. Műk.c.visszat.tám.,kölcs. visszatér.,ig-bev. áht-n belülről</t>
  </si>
  <si>
    <t xml:space="preserve">         1.4. Egyéb működési célú támogatások bevételei áht-n belülről</t>
  </si>
  <si>
    <t xml:space="preserve">      2. Felhalmozási célú támogatások áht-n belülről (2.1.+...+2.4.)</t>
  </si>
  <si>
    <t xml:space="preserve">         2.1. Felhalmozási célú önkormányzati támogatások</t>
  </si>
  <si>
    <t xml:space="preserve">         2.2. Felh.c.visszat.tám.,kölcs. visszatér.,igbev. áht-n belülről</t>
  </si>
  <si>
    <t xml:space="preserve">         2.3. Egyéb beruházási célú támogatások bevételei áht-n belülről</t>
  </si>
  <si>
    <t xml:space="preserve">         2.4. Egyéb felújítási célú támogatások bevételei áht-n belülről</t>
  </si>
  <si>
    <t xml:space="preserve">      3. Közhatalmi bevételek (3.1.+...+3.4.)</t>
  </si>
  <si>
    <t xml:space="preserve">         3.1. Jövedelemadók:termőföld bérbeadásából szárm.jöv.utáni SZJA</t>
  </si>
  <si>
    <t xml:space="preserve">         3.2. Vagyoni típusú adók: építményadó</t>
  </si>
  <si>
    <t xml:space="preserve">         3.3. Termékek és szolgáltatások adói (3.3.1.+3.3.2.)</t>
  </si>
  <si>
    <t xml:space="preserve">            3.3.1. Értékesítési és forgalmi adók: iparűzési adóbevétel</t>
  </si>
  <si>
    <t xml:space="preserve">            3.3.2. Egyéb áruhasználati és szolgáltatási adók: idegenforgalmi adó</t>
  </si>
  <si>
    <t xml:space="preserve">         3.4. Egyéb közhatalmi bevételek</t>
  </si>
  <si>
    <t xml:space="preserve">      4. Működési bevételek (4.1.+...+4.6.)</t>
  </si>
  <si>
    <t xml:space="preserve">         4.1. Készletértékesítések, szolgáltatások bevételei</t>
  </si>
  <si>
    <t xml:space="preserve">         4.2. Ellátási díjak</t>
  </si>
  <si>
    <t xml:space="preserve">         4.3. Egyéb működési bevételek</t>
  </si>
  <si>
    <t xml:space="preserve">         4.4. Tulajdonosi bevételek (4.4.1.+...+4.4.3.)</t>
  </si>
  <si>
    <t xml:space="preserve">            4.4.1. Tárgyi eszk.vagy.kez.-be,h-bérbe,haszn.,üzem.ad.-ból sz.bev.</t>
  </si>
  <si>
    <t xml:space="preserve">            4.4.2. Osztalékbevételek</t>
  </si>
  <si>
    <t xml:space="preserve">            4.4.3. Tulajdonosi jogok időleges átengedéséből származó bevételek</t>
  </si>
  <si>
    <t xml:space="preserve">         4.5. Kiszámlázott ÁFA és ÁFA visszatérítés (4.5.1.+4.5.2.)</t>
  </si>
  <si>
    <t xml:space="preserve">            4.5.1. Kiszámlázott ÁFA</t>
  </si>
  <si>
    <t xml:space="preserve">            4.5.2. ÁFA visszatérítés</t>
  </si>
  <si>
    <t xml:space="preserve">         4.6. Kamatbevételek és egyéb pénzügyi műveletek bevételei</t>
  </si>
  <si>
    <t xml:space="preserve">      5. Felhalmozási bevételek (5.1.+5.2.)</t>
  </si>
  <si>
    <t xml:space="preserve">         5.1. Immat. jav., ingatl., egyéb tárgyi eszk.érték.(5.1.1.+...+5.1.3.)</t>
  </si>
  <si>
    <t xml:space="preserve">            5.1.1. Önkormányzati lakások értékesítése</t>
  </si>
  <si>
    <t xml:space="preserve">            5.1.2. Egyéb vagyoni értékű jog értékesítéséből származó bevétel</t>
  </si>
  <si>
    <t xml:space="preserve">            5.1.3. Egyéb tárgyi eszk., immat. javak értékesítése</t>
  </si>
  <si>
    <t xml:space="preserve">         5.2. Részesedések érték-hez, megszűnéséhez kapcs.bev-ek</t>
  </si>
  <si>
    <t xml:space="preserve">      6. Működési célú átvett pénzeszközök (6.1.+6.2.)</t>
  </si>
  <si>
    <t xml:space="preserve">         6.1. Műk.c.visszatér.támog., kölcs. visszatérülése áht-n kívülről</t>
  </si>
  <si>
    <t xml:space="preserve">         6.2. Egyéb működési célú átvett pénzeszközök áht-n kívülről</t>
  </si>
  <si>
    <t xml:space="preserve">      7. Felhalmozási célú átvett pénzeszközök (7.1.+...+7.3.)</t>
  </si>
  <si>
    <t xml:space="preserve">         7.1. Felhalm.c.visszat.tám.,kölcs. visszatérülése áht-n kívülről</t>
  </si>
  <si>
    <t xml:space="preserve">         7.2. Egyéb beruházási c. átvett pénzeszközök áht-n kívülről</t>
  </si>
  <si>
    <t xml:space="preserve">         7.3. Egyéb felújítási c. átvett pénzeszközök áht-n kívülről</t>
  </si>
  <si>
    <t xml:space="preserve">   II. Finanszírozási bevételek (1.+2.)</t>
  </si>
  <si>
    <t xml:space="preserve">      1. Belföldi finanszírozás bevételei (1.1.+...+1.7.)</t>
  </si>
  <si>
    <t xml:space="preserve">         1.1. Hitel-, kölcsönfelvétel pénzügyi vállalkozástól</t>
  </si>
  <si>
    <t xml:space="preserve">         1.2. Belföldi értékpapírok bevételei</t>
  </si>
  <si>
    <t xml:space="preserve">         1.3. Maradvány igénybevétele (1.3.1.+1.3.2.)</t>
  </si>
  <si>
    <t xml:space="preserve">            1.3.1. Működési célra</t>
  </si>
  <si>
    <t xml:space="preserve">            1.3.2. Felhalmozási célra</t>
  </si>
  <si>
    <t xml:space="preserve">         1.4. Központi, irányító szervi támogatás  (1.4.1.+1.4.2.)</t>
  </si>
  <si>
    <t xml:space="preserve">            1.4.1. Működési célra</t>
  </si>
  <si>
    <t xml:space="preserve">            1.4.2. Felhalmozási célra</t>
  </si>
  <si>
    <t xml:space="preserve">         1.5. Korrekció a kp-i, ir. szervi tám. folyósítása miatt (1.5.1.+1.5.2.)</t>
  </si>
  <si>
    <t xml:space="preserve">            1.5.1. Működési célú</t>
  </si>
  <si>
    <t xml:space="preserve">            1.5.2. Felhalmozási célú</t>
  </si>
  <si>
    <t xml:space="preserve">         1.6. További belföldi finanszírozás bevételei</t>
  </si>
  <si>
    <t xml:space="preserve">         1.7. Lekötött bankbetétek megszüntetése</t>
  </si>
  <si>
    <t xml:space="preserve">      2. Külföldi finanszírozás bevételei (külföldi hitelek felvétele)</t>
  </si>
  <si>
    <t>Bevételek mindösszesen</t>
  </si>
  <si>
    <t>Költségvetési egyenleg: kvetési bevételek és kvetési kiadások egyenlege</t>
  </si>
  <si>
    <t>Működési célra</t>
  </si>
  <si>
    <t>Felhalmozási célra</t>
  </si>
  <si>
    <t>Finanszírozási bevételek és kiadások egyenlege</t>
  </si>
  <si>
    <t xml:space="preserve">   I. Költségvetési kiadások összesen (A+B)</t>
  </si>
  <si>
    <t xml:space="preserve">      A Működési kiadások (1.+...+5.)</t>
  </si>
  <si>
    <t xml:space="preserve">         1. Személyi juttatások</t>
  </si>
  <si>
    <t xml:space="preserve">         2. Munkaadókat terhelő járulékok és szociális hozzájárulási adó</t>
  </si>
  <si>
    <t xml:space="preserve">         3. Dologi kiadások összesen (3.1.+...+3.3.)</t>
  </si>
  <si>
    <t xml:space="preserve">            3.1. Kamatkiadások</t>
  </si>
  <si>
    <t xml:space="preserve">            3.2. Fejlesztésekhez kapcsolódó dologi kiadások ÁFÁ-val</t>
  </si>
  <si>
    <t xml:space="preserve">            3.3. Többi dologi kiadás</t>
  </si>
  <si>
    <t xml:space="preserve">         4. Ellátottak pénzbeli juttatásai</t>
  </si>
  <si>
    <t xml:space="preserve">         5. Egyéb működési célú kiadások (5.1.+...+5.6.)</t>
  </si>
  <si>
    <t xml:space="preserve">            5.1. Nemzetközi kötelezettségek</t>
  </si>
  <si>
    <t xml:space="preserve">            5.2. Elvonások, befizetések és elszámolások kiadásai</t>
  </si>
  <si>
    <t xml:space="preserve">            5.3. Műk. c. visszatér. támogatások, kölcsönök nyújtása, törlesztése</t>
  </si>
  <si>
    <t xml:space="preserve">            5.4. Egyéb működési célú támogatások áht-n belülre</t>
  </si>
  <si>
    <t xml:space="preserve">            5.5. Egyéb működési célú támogatások áht-n kívülre és az EU-nak</t>
  </si>
  <si>
    <t xml:space="preserve">            5.6. Tartalékok (5.6.1.+5.6.2.)</t>
  </si>
  <si>
    <t xml:space="preserve">               5.6.1. Működési célú céltartalékok</t>
  </si>
  <si>
    <t xml:space="preserve">               5.6.2. Általános tartalék</t>
  </si>
  <si>
    <t xml:space="preserve">      B Felhalmozási kiadások (6.+...+8.)</t>
  </si>
  <si>
    <t xml:space="preserve">         6. Beruházások (6.1.+...+6.5.)</t>
  </si>
  <si>
    <t xml:space="preserve">            6.1. Önkormányzati beruházások</t>
  </si>
  <si>
    <t xml:space="preserve">            6.2. Céljelleggel támogatott intézményi beruházások</t>
  </si>
  <si>
    <t xml:space="preserve">            6.3. Intézményi beruházások</t>
  </si>
  <si>
    <t xml:space="preserve">            6.4. Részesedések beszerzése, meglévő részesedések növelése</t>
  </si>
  <si>
    <t xml:space="preserve">            6.5. Beruházási célú előzetesen felszámított ÁFA</t>
  </si>
  <si>
    <t xml:space="preserve">         7. Felújítások (7.1.+...+7.4.)</t>
  </si>
  <si>
    <t xml:space="preserve">            7.1. Intézményi felújítások</t>
  </si>
  <si>
    <t xml:space="preserve">            7.2. Önkormányzati felújítások</t>
  </si>
  <si>
    <t xml:space="preserve">            7.3. Céljelleggel támogatott intézményi felújítások</t>
  </si>
  <si>
    <t xml:space="preserve">            7.4. Felújítási célú előzetesen felszámított ÁFA</t>
  </si>
  <si>
    <t xml:space="preserve">         8. Egyéb felhalmozási célú kiadások (8.1.+...+8.5.)</t>
  </si>
  <si>
    <t xml:space="preserve">            8.1. Felhalm.c.visszatérítendő támog.,kölcs.nyújtása,törlesztése</t>
  </si>
  <si>
    <t xml:space="preserve">            8.2. Egyéb beruházási célú támogatások áht-n belülre</t>
  </si>
  <si>
    <t xml:space="preserve">            8.3. Egyéb felújítási célú támogatások áht-n belülre</t>
  </si>
  <si>
    <t xml:space="preserve">            8.4. Egyéb beruházási célú támogatások áht-n kívülre és az EU-nak</t>
  </si>
  <si>
    <t xml:space="preserve">            8.5. Egyéb felújítási célú támogatások áht-n kívülre és az EU-nak</t>
  </si>
  <si>
    <t xml:space="preserve">   II. Finanszírozási kiadások (1.+2.)</t>
  </si>
  <si>
    <t xml:space="preserve">      1. Belföldi finanszírozás kiadásai (1.1.+...+1.6.)</t>
  </si>
  <si>
    <t xml:space="preserve">         1.1. Hitel-, kölcsöntörlesztés áht-n kívülre</t>
  </si>
  <si>
    <t xml:space="preserve">         1.2. Belföldi értékpapírok kiadásai</t>
  </si>
  <si>
    <t xml:space="preserve">         1.3. Kp-i, irányító szervi támogatások folyósítása (1.3.1.+1.3.2.)</t>
  </si>
  <si>
    <t xml:space="preserve">            1.3.1. - működési célra</t>
  </si>
  <si>
    <t xml:space="preserve">            1.3.2. - felhalmozási célra</t>
  </si>
  <si>
    <t xml:space="preserve">         1.4. Korrekció a kp-i, ir. szervi tám. folyósítása miatt (1.4.1.+1.4.2.)</t>
  </si>
  <si>
    <t xml:space="preserve">            1.4.1. - működési célú</t>
  </si>
  <si>
    <t xml:space="preserve">            1.4.2. - felhalmozási célú</t>
  </si>
  <si>
    <t xml:space="preserve">         1.5. Pénzeszközök lekötött bankbetétként elhelyezése</t>
  </si>
  <si>
    <t xml:space="preserve">         1.6. További belföldi finanszírozás kiadásai</t>
  </si>
  <si>
    <t xml:space="preserve">      2. Külföldi finanszírozás kiadásai (külföldi hitelek törlesztése)</t>
  </si>
  <si>
    <t>Kiadások mindösszesen</t>
  </si>
  <si>
    <t>Főpolgármesteri hatáskörű módosítások</t>
  </si>
  <si>
    <t>Intézményi saját hatáskörű módosítások</t>
  </si>
  <si>
    <t>2. számú melléklet</t>
  </si>
  <si>
    <t>T Á J É K O Z T A T Ó</t>
  </si>
  <si>
    <t>3. számú melléklet</t>
  </si>
  <si>
    <t>Tájékoztató</t>
  </si>
  <si>
    <t>Sor-</t>
  </si>
  <si>
    <t>Szöveg</t>
  </si>
  <si>
    <t>összeg</t>
  </si>
  <si>
    <t>szám</t>
  </si>
  <si>
    <t>(ezer Ft)</t>
  </si>
  <si>
    <t>1. számú melléklet</t>
  </si>
  <si>
    <t>2019. évi eredeti előirányzat</t>
  </si>
  <si>
    <t xml:space="preserve">Budapest Főváros Önkormányzata 2019. évi költségvetési kiadási előirányzatainak változásairól </t>
  </si>
  <si>
    <t xml:space="preserve">Budapest Főváros Önkormányzata 2019. évi költségvetési bevételi előirányzatainak változásairól </t>
  </si>
  <si>
    <t xml:space="preserve">az államháztartás központi alrendszerétől </t>
  </si>
  <si>
    <t>I.</t>
  </si>
  <si>
    <t>2019. novemberi közgyűlés által elfogadott előirányzat (rendeletmódosítás)</t>
  </si>
  <si>
    <t>2019. november</t>
  </si>
  <si>
    <t>2019. november végi módosított előirányzat összesen</t>
  </si>
  <si>
    <t>(2019. január 1-től  2019. november 30-ig)</t>
  </si>
  <si>
    <t>2019. november hónapban kapott pótelőirányzatokról</t>
  </si>
  <si>
    <t>I/1.</t>
  </si>
  <si>
    <t>Bérkompenzáció (2019. október)</t>
  </si>
  <si>
    <t>I/2.</t>
  </si>
  <si>
    <t>Szociális ágazati összevont pótlék (2019. október)</t>
  </si>
  <si>
    <t>I/3.</t>
  </si>
  <si>
    <t>Szociális ágazatban egészségügyi kieg pótlék (2019. október)</t>
  </si>
  <si>
    <t>I/4.</t>
  </si>
  <si>
    <t>Kulturális ágazati illetménypótlék (2019. november)</t>
  </si>
  <si>
    <t>I/5.</t>
  </si>
  <si>
    <t>2019. októberi felméréshez kapcsolódóan a szociális szakosított ellátásokban dolgozók bértámogatása jogímet érintő lemondás</t>
  </si>
  <si>
    <t>A Fővárosi Közgyűlés 2019. novemberi költségvetési rendelet-módosításakor tervesített pótelőirányzat összesen:</t>
  </si>
  <si>
    <t>II/1.</t>
  </si>
  <si>
    <t>2019. októberi felméréshez kapcsolódóan az óvodaműködtetési támogatásra, ill.  a pedagógusok és a nevelőmunkát segítők bér- és kiegészítő támogatásának póttámogatása</t>
  </si>
  <si>
    <t>II/2.</t>
  </si>
  <si>
    <t>2019. októberi felméréshez kapcsolódóan a Kiegészítő támogatás az óvodapedagógusok minősítéséből adódó többletkiadásokhoz, valamint a Gyermekétkeztetés támogatása jogímeket érintő lemondás</t>
  </si>
  <si>
    <t>II.</t>
  </si>
  <si>
    <t>A Fővárosi Közgyűlés 2020. januári költségvetési rendelet-módosításakor tervesítendő pótelőirányzat összesen:</t>
  </si>
  <si>
    <t>XI. havi bevétel változás 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</si>
</sst>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\ ###\ ###\ ###\ ##0"/>
  </numFmts>
  <fonts count="25" x14ac:knownFonts="1">
    <font>
      <sz val="10"/>
      <name val="MS Sans Serif"/>
      <charset val="238"/>
    </font>
    <font>
      <sz val="8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Courier"/>
      <family val="3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11"/>
      <name val="Times New Roman CE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3"/>
      <name val="Times New Roman CE"/>
      <charset val="238"/>
    </font>
    <font>
      <sz val="11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4" fillId="0" borderId="0"/>
    <xf numFmtId="164" fontId="4" fillId="0" borderId="0"/>
    <xf numFmtId="164" fontId="4" fillId="0" borderId="0"/>
    <xf numFmtId="0" fontId="10" fillId="0" borderId="0"/>
    <xf numFmtId="0" fontId="22" fillId="0" borderId="0"/>
  </cellStyleXfs>
  <cellXfs count="109">
    <xf numFmtId="0" fontId="0" fillId="0" borderId="0" xfId="0"/>
    <xf numFmtId="164" fontId="1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164" fontId="13" fillId="0" borderId="0" xfId="1" applyFont="1" applyAlignment="1">
      <alignment vertical="center"/>
    </xf>
    <xf numFmtId="0" fontId="5" fillId="0" borderId="8" xfId="0" applyFont="1" applyBorder="1"/>
    <xf numFmtId="0" fontId="6" fillId="0" borderId="8" xfId="0" applyFont="1" applyBorder="1"/>
    <xf numFmtId="0" fontId="7" fillId="0" borderId="8" xfId="0" applyFont="1" applyBorder="1"/>
    <xf numFmtId="165" fontId="5" fillId="0" borderId="7" xfId="0" applyNumberFormat="1" applyFont="1" applyBorder="1"/>
    <xf numFmtId="165" fontId="8" fillId="0" borderId="3" xfId="0" applyNumberFormat="1" applyFont="1" applyBorder="1"/>
    <xf numFmtId="165" fontId="6" fillId="0" borderId="7" xfId="0" applyNumberFormat="1" applyFont="1" applyBorder="1"/>
    <xf numFmtId="165" fontId="7" fillId="0" borderId="7" xfId="0" applyNumberFormat="1" applyFont="1" applyBorder="1"/>
    <xf numFmtId="165" fontId="7" fillId="0" borderId="3" xfId="0" applyNumberFormat="1" applyFont="1" applyBorder="1"/>
    <xf numFmtId="3" fontId="2" fillId="0" borderId="3" xfId="1" applyNumberFormat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0" fontId="7" fillId="0" borderId="7" xfId="0" applyFont="1" applyBorder="1"/>
    <xf numFmtId="0" fontId="7" fillId="0" borderId="3" xfId="0" applyFont="1" applyBorder="1"/>
    <xf numFmtId="0" fontId="8" fillId="0" borderId="3" xfId="0" applyFont="1" applyBorder="1"/>
    <xf numFmtId="164" fontId="2" fillId="0" borderId="5" xfId="1" applyFont="1" applyBorder="1" applyAlignment="1">
      <alignment vertical="center"/>
    </xf>
    <xf numFmtId="165" fontId="6" fillId="0" borderId="9" xfId="0" applyNumberFormat="1" applyFont="1" applyBorder="1"/>
    <xf numFmtId="165" fontId="7" fillId="0" borderId="5" xfId="0" applyNumberFormat="1" applyFont="1" applyBorder="1"/>
    <xf numFmtId="0" fontId="1" fillId="0" borderId="0" xfId="1" applyNumberFormat="1" applyFont="1" applyFill="1" applyBorder="1" applyAlignment="1">
      <alignment horizontal="left" vertical="center"/>
    </xf>
    <xf numFmtId="164" fontId="2" fillId="0" borderId="0" xfId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64" fontId="13" fillId="0" borderId="1" xfId="1" applyFont="1" applyBorder="1" applyAlignment="1">
      <alignment vertical="center"/>
    </xf>
    <xf numFmtId="165" fontId="5" fillId="0" borderId="6" xfId="0" applyNumberFormat="1" applyFont="1" applyBorder="1"/>
    <xf numFmtId="165" fontId="8" fillId="0" borderId="4" xfId="0" applyNumberFormat="1" applyFont="1" applyBorder="1"/>
    <xf numFmtId="165" fontId="6" fillId="0" borderId="6" xfId="0" applyNumberFormat="1" applyFont="1" applyBorder="1"/>
    <xf numFmtId="165" fontId="8" fillId="0" borderId="6" xfId="0" applyNumberFormat="1" applyFont="1" applyBorder="1"/>
    <xf numFmtId="165" fontId="7" fillId="0" borderId="6" xfId="0" applyNumberFormat="1" applyFont="1" applyBorder="1"/>
    <xf numFmtId="165" fontId="7" fillId="0" borderId="4" xfId="0" applyNumberFormat="1" applyFont="1" applyBorder="1"/>
    <xf numFmtId="0" fontId="5" fillId="0" borderId="7" xfId="0" applyFont="1" applyBorder="1"/>
    <xf numFmtId="0" fontId="6" fillId="0" borderId="7" xfId="0" applyFont="1" applyBorder="1"/>
    <xf numFmtId="0" fontId="2" fillId="0" borderId="3" xfId="1" applyNumberFormat="1" applyFont="1" applyBorder="1" applyAlignment="1">
      <alignment horizontal="left" vertical="center" wrapText="1"/>
    </xf>
    <xf numFmtId="0" fontId="9" fillId="0" borderId="3" xfId="0" applyFont="1" applyBorder="1"/>
    <xf numFmtId="165" fontId="9" fillId="0" borderId="4" xfId="0" applyNumberFormat="1" applyFont="1" applyBorder="1"/>
    <xf numFmtId="0" fontId="15" fillId="0" borderId="0" xfId="0" applyFont="1"/>
    <xf numFmtId="0" fontId="16" fillId="0" borderId="0" xfId="0" applyFont="1" applyAlignment="1">
      <alignment horizontal="right"/>
    </xf>
    <xf numFmtId="164" fontId="13" fillId="0" borderId="9" xfId="3" applyFont="1" applyFill="1" applyBorder="1" applyAlignment="1">
      <alignment horizontal="center" vertical="center" wrapText="1"/>
    </xf>
    <xf numFmtId="3" fontId="2" fillId="0" borderId="4" xfId="1" applyNumberFormat="1" applyFont="1" applyBorder="1" applyAlignment="1">
      <alignment vertical="center"/>
    </xf>
    <xf numFmtId="0" fontId="7" fillId="0" borderId="13" xfId="0" applyFont="1" applyBorder="1"/>
    <xf numFmtId="165" fontId="7" fillId="0" borderId="10" xfId="0" applyNumberFormat="1" applyFont="1" applyBorder="1"/>
    <xf numFmtId="0" fontId="7" fillId="0" borderId="11" xfId="0" applyFont="1" applyBorder="1"/>
    <xf numFmtId="0" fontId="15" fillId="0" borderId="0" xfId="0" applyFont="1" applyBorder="1"/>
    <xf numFmtId="0" fontId="8" fillId="0" borderId="13" xfId="0" applyFont="1" applyBorder="1"/>
    <xf numFmtId="165" fontId="8" fillId="0" borderId="13" xfId="0" applyNumberFormat="1" applyFont="1" applyBorder="1"/>
    <xf numFmtId="0" fontId="8" fillId="0" borderId="11" xfId="0" applyFont="1" applyBorder="1"/>
    <xf numFmtId="0" fontId="3" fillId="0" borderId="11" xfId="1" applyNumberFormat="1" applyFont="1" applyFill="1" applyBorder="1" applyAlignment="1">
      <alignment horizontal="right" vertical="center"/>
    </xf>
    <xf numFmtId="0" fontId="18" fillId="0" borderId="0" xfId="0" applyFont="1"/>
    <xf numFmtId="0" fontId="0" fillId="0" borderId="0" xfId="0" applyFill="1"/>
    <xf numFmtId="164" fontId="2" fillId="0" borderId="0" xfId="1" applyFont="1" applyFill="1" applyBorder="1" applyAlignment="1">
      <alignment vertical="center"/>
    </xf>
    <xf numFmtId="164" fontId="13" fillId="0" borderId="6" xfId="3" applyFont="1" applyFill="1" applyBorder="1" applyAlignment="1">
      <alignment horizontal="center" vertical="center" wrapText="1"/>
    </xf>
    <xf numFmtId="165" fontId="5" fillId="0" borderId="6" xfId="0" applyNumberFormat="1" applyFont="1" applyFill="1" applyBorder="1"/>
    <xf numFmtId="165" fontId="8" fillId="0" borderId="4" xfId="0" applyNumberFormat="1" applyFont="1" applyFill="1" applyBorder="1"/>
    <xf numFmtId="165" fontId="6" fillId="0" borderId="6" xfId="0" applyNumberFormat="1" applyFont="1" applyFill="1" applyBorder="1"/>
    <xf numFmtId="165" fontId="8" fillId="0" borderId="6" xfId="0" applyNumberFormat="1" applyFont="1" applyFill="1" applyBorder="1"/>
    <xf numFmtId="165" fontId="7" fillId="0" borderId="6" xfId="0" applyNumberFormat="1" applyFont="1" applyFill="1" applyBorder="1"/>
    <xf numFmtId="165" fontId="7" fillId="0" borderId="4" xfId="0" applyNumberFormat="1" applyFont="1" applyFill="1" applyBorder="1"/>
    <xf numFmtId="165" fontId="9" fillId="0" borderId="4" xfId="0" applyNumberFormat="1" applyFont="1" applyFill="1" applyBorder="1"/>
    <xf numFmtId="165" fontId="8" fillId="0" borderId="10" xfId="0" applyNumberFormat="1" applyFont="1" applyFill="1" applyBorder="1"/>
    <xf numFmtId="3" fontId="2" fillId="0" borderId="5" xfId="1" applyNumberFormat="1" applyFont="1" applyBorder="1" applyAlignment="1">
      <alignment vertical="center"/>
    </xf>
    <xf numFmtId="0" fontId="7" fillId="0" borderId="4" xfId="0" applyFont="1" applyBorder="1"/>
    <xf numFmtId="165" fontId="8" fillId="0" borderId="5" xfId="0" applyNumberFormat="1" applyFont="1" applyBorder="1"/>
    <xf numFmtId="165" fontId="7" fillId="0" borderId="14" xfId="0" applyNumberFormat="1" applyFont="1" applyBorder="1"/>
    <xf numFmtId="0" fontId="2" fillId="0" borderId="0" xfId="1" applyNumberFormat="1" applyFont="1" applyBorder="1" applyAlignment="1">
      <alignment horizontal="left" vertical="center" wrapText="1"/>
    </xf>
    <xf numFmtId="3" fontId="2" fillId="0" borderId="0" xfId="1" applyNumberFormat="1" applyFont="1" applyBorder="1" applyAlignment="1">
      <alignment vertical="center"/>
    </xf>
    <xf numFmtId="0" fontId="0" fillId="0" borderId="0" xfId="0" applyBorder="1"/>
    <xf numFmtId="0" fontId="21" fillId="0" borderId="0" xfId="0" applyFont="1"/>
    <xf numFmtId="3" fontId="21" fillId="0" borderId="0" xfId="0" applyNumberFormat="1" applyFont="1"/>
    <xf numFmtId="0" fontId="21" fillId="0" borderId="1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3" fontId="21" fillId="0" borderId="11" xfId="0" applyNumberFormat="1" applyFont="1" applyFill="1" applyBorder="1" applyAlignment="1">
      <alignment horizontal="center"/>
    </xf>
    <xf numFmtId="165" fontId="8" fillId="0" borderId="10" xfId="0" applyNumberFormat="1" applyFont="1" applyBorder="1"/>
    <xf numFmtId="165" fontId="7" fillId="0" borderId="13" xfId="0" applyNumberFormat="1" applyFont="1" applyBorder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64" fontId="17" fillId="0" borderId="0" xfId="1" applyNumberFormat="1" applyFont="1" applyFill="1" applyAlignment="1" applyProtection="1">
      <alignment horizontal="center" vertical="top"/>
    </xf>
    <xf numFmtId="164" fontId="11" fillId="0" borderId="6" xfId="3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center" vertical="center"/>
    </xf>
    <xf numFmtId="0" fontId="13" fillId="0" borderId="13" xfId="2" applyNumberFormat="1" applyFont="1" applyFill="1" applyBorder="1" applyAlignment="1">
      <alignment horizontal="center" vertical="center"/>
    </xf>
    <xf numFmtId="164" fontId="11" fillId="0" borderId="7" xfId="3" applyFont="1" applyFill="1" applyBorder="1" applyAlignment="1">
      <alignment horizontal="center" vertical="center" wrapText="1"/>
    </xf>
    <xf numFmtId="164" fontId="11" fillId="0" borderId="9" xfId="3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10" xfId="2" applyNumberFormat="1" applyFont="1" applyFill="1" applyBorder="1" applyAlignment="1">
      <alignment horizontal="center" vertical="center"/>
    </xf>
    <xf numFmtId="0" fontId="23" fillId="0" borderId="0" xfId="5" applyFont="1" applyFill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vertical="center"/>
    </xf>
    <xf numFmtId="0" fontId="22" fillId="0" borderId="0" xfId="5" applyFill="1" applyBorder="1" applyAlignment="1">
      <alignment horizontal="center" vertical="center"/>
    </xf>
    <xf numFmtId="3" fontId="22" fillId="0" borderId="0" xfId="5" applyNumberFormat="1" applyFont="1" applyFill="1" applyAlignment="1">
      <alignment vertical="center"/>
    </xf>
    <xf numFmtId="3" fontId="23" fillId="0" borderId="0" xfId="5" applyNumberFormat="1" applyFont="1" applyFill="1" applyAlignment="1">
      <alignment horizontal="right" vertical="center"/>
    </xf>
    <xf numFmtId="0" fontId="23" fillId="2" borderId="0" xfId="5" applyFont="1" applyFill="1" applyAlignment="1">
      <alignment vertical="center"/>
    </xf>
    <xf numFmtId="0" fontId="2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center" vertical="center"/>
    </xf>
    <xf numFmtId="3" fontId="24" fillId="0" borderId="0" xfId="5" applyNumberFormat="1" applyFont="1" applyFill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vertical="center"/>
    </xf>
    <xf numFmtId="0" fontId="24" fillId="0" borderId="0" xfId="5" applyFont="1" applyFill="1" applyBorder="1" applyAlignment="1">
      <alignment vertical="center" wrapText="1"/>
    </xf>
    <xf numFmtId="3" fontId="23" fillId="0" borderId="0" xfId="5" applyNumberFormat="1" applyFont="1" applyFill="1" applyAlignment="1">
      <alignment horizontal="right" vertical="center"/>
    </xf>
    <xf numFmtId="3" fontId="24" fillId="0" borderId="8" xfId="5" applyNumberFormat="1" applyFont="1" applyFill="1" applyBorder="1" applyAlignment="1">
      <alignment vertical="center"/>
    </xf>
    <xf numFmtId="0" fontId="19" fillId="0" borderId="8" xfId="5" applyFont="1" applyFill="1" applyBorder="1"/>
  </cellXfs>
  <cellStyles count="6">
    <cellStyle name="Normál" xfId="0" builtinId="0"/>
    <cellStyle name="Normál 2" xfId="4" xr:uid="{00000000-0005-0000-0000-000001000000}"/>
    <cellStyle name="Normál 3" xfId="5" xr:uid="{00000000-0005-0000-0000-000033000000}"/>
    <cellStyle name="Normál_BEVÉTEL" xfId="1" xr:uid="{00000000-0005-0000-0000-000002000000}"/>
    <cellStyle name="Normál_KIADüres" xfId="2" xr:uid="{00000000-0005-0000-0000-000003000000}"/>
    <cellStyle name="Normál_KIADüres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I17" sqref="I17"/>
    </sheetView>
  </sheetViews>
  <sheetFormatPr defaultRowHeight="15" x14ac:dyDescent="0.25"/>
  <cols>
    <col min="1" max="1" width="10.28515625" style="51" customWidth="1"/>
    <col min="2" max="2" width="75" style="51" customWidth="1"/>
    <col min="3" max="3" width="18" style="51" bestFit="1" customWidth="1"/>
    <col min="4" max="16384" width="9.140625" style="51"/>
  </cols>
  <sheetData>
    <row r="1" spans="1:5" ht="17.25" customHeight="1" x14ac:dyDescent="0.25">
      <c r="C1" s="40" t="s">
        <v>131</v>
      </c>
    </row>
    <row r="3" spans="1:5" ht="20.100000000000001" customHeight="1" x14ac:dyDescent="0.25">
      <c r="A3" s="78" t="s">
        <v>125</v>
      </c>
      <c r="B3" s="78"/>
      <c r="C3" s="78"/>
    </row>
    <row r="4" spans="1:5" ht="20.100000000000001" customHeight="1" x14ac:dyDescent="0.25">
      <c r="A4" s="79" t="s">
        <v>135</v>
      </c>
      <c r="B4" s="79"/>
      <c r="C4" s="79"/>
    </row>
    <row r="5" spans="1:5" ht="20.100000000000001" customHeight="1" x14ac:dyDescent="0.25">
      <c r="A5" s="80" t="s">
        <v>141</v>
      </c>
      <c r="B5" s="80"/>
      <c r="C5" s="80"/>
    </row>
    <row r="6" spans="1:5" ht="20.100000000000001" customHeight="1" x14ac:dyDescent="0.25">
      <c r="A6" s="70"/>
      <c r="B6" s="70"/>
      <c r="C6" s="71"/>
    </row>
    <row r="7" spans="1:5" ht="20.100000000000001" customHeight="1" x14ac:dyDescent="0.25">
      <c r="A7" s="70"/>
      <c r="B7" s="70"/>
      <c r="C7" s="71"/>
    </row>
    <row r="8" spans="1:5" ht="15.75" x14ac:dyDescent="0.25">
      <c r="A8" s="72" t="s">
        <v>126</v>
      </c>
      <c r="B8" s="81" t="s">
        <v>127</v>
      </c>
      <c r="C8" s="73" t="s">
        <v>128</v>
      </c>
    </row>
    <row r="9" spans="1:5" ht="15.75" x14ac:dyDescent="0.25">
      <c r="A9" s="74" t="s">
        <v>129</v>
      </c>
      <c r="B9" s="82"/>
      <c r="C9" s="75" t="s">
        <v>130</v>
      </c>
    </row>
    <row r="10" spans="1:5" ht="20.100000000000001" customHeight="1" x14ac:dyDescent="0.25">
      <c r="A10" s="96" t="s">
        <v>142</v>
      </c>
      <c r="B10" s="95" t="s">
        <v>143</v>
      </c>
      <c r="C10" s="97">
        <v>3792</v>
      </c>
      <c r="D10" s="93"/>
      <c r="E10" s="93"/>
    </row>
    <row r="11" spans="1:5" ht="20.100000000000001" customHeight="1" x14ac:dyDescent="0.25">
      <c r="A11" s="94" t="s">
        <v>144</v>
      </c>
      <c r="B11" s="95" t="s">
        <v>145</v>
      </c>
      <c r="C11" s="98">
        <v>78760</v>
      </c>
      <c r="D11" s="93"/>
    </row>
    <row r="12" spans="1:5" ht="20.100000000000001" customHeight="1" x14ac:dyDescent="0.25">
      <c r="A12" s="94" t="s">
        <v>146</v>
      </c>
      <c r="B12" s="95" t="s">
        <v>147</v>
      </c>
      <c r="C12" s="98">
        <v>5407</v>
      </c>
      <c r="D12" s="93"/>
    </row>
    <row r="13" spans="1:5" ht="20.100000000000001" customHeight="1" x14ac:dyDescent="0.25">
      <c r="A13" s="103" t="s">
        <v>148</v>
      </c>
      <c r="B13" s="104" t="s">
        <v>149</v>
      </c>
      <c r="C13" s="106">
        <v>23615</v>
      </c>
      <c r="D13" s="93"/>
    </row>
    <row r="14" spans="1:5" ht="31.5" x14ac:dyDescent="0.25">
      <c r="A14" s="103" t="s">
        <v>150</v>
      </c>
      <c r="B14" s="100" t="s">
        <v>151</v>
      </c>
      <c r="C14" s="106">
        <v>-14240</v>
      </c>
      <c r="D14" s="99"/>
    </row>
    <row r="15" spans="1:5" ht="31.5" x14ac:dyDescent="0.25">
      <c r="A15" s="101" t="s">
        <v>136</v>
      </c>
      <c r="B15" s="105" t="s">
        <v>152</v>
      </c>
      <c r="C15" s="102">
        <f>SUM(C10:C14)</f>
        <v>97334</v>
      </c>
      <c r="D15" s="99"/>
    </row>
    <row r="16" spans="1:5" ht="47.25" x14ac:dyDescent="0.25">
      <c r="A16" s="103" t="s">
        <v>153</v>
      </c>
      <c r="B16" s="100" t="s">
        <v>154</v>
      </c>
      <c r="C16" s="106">
        <v>1412</v>
      </c>
      <c r="D16" s="99"/>
    </row>
    <row r="17" spans="1:4" ht="47.25" x14ac:dyDescent="0.25">
      <c r="A17" s="103" t="s">
        <v>155</v>
      </c>
      <c r="B17" s="100" t="s">
        <v>156</v>
      </c>
      <c r="C17" s="106">
        <v>-3509</v>
      </c>
      <c r="D17" s="99"/>
    </row>
    <row r="18" spans="1:4" ht="31.5" x14ac:dyDescent="0.25">
      <c r="A18" s="101" t="s">
        <v>157</v>
      </c>
      <c r="B18" s="105" t="s">
        <v>158</v>
      </c>
      <c r="C18" s="102">
        <f>SUM(C16:C17)</f>
        <v>-2097</v>
      </c>
      <c r="D18" s="93"/>
    </row>
    <row r="19" spans="1:4" ht="15.75" x14ac:dyDescent="0.25">
      <c r="A19" s="108" t="s">
        <v>159</v>
      </c>
      <c r="B19" s="108"/>
      <c r="C19" s="107">
        <f>C15+C18</f>
        <v>95237</v>
      </c>
    </row>
  </sheetData>
  <mergeCells count="4">
    <mergeCell ref="A3:C3"/>
    <mergeCell ref="A4:C4"/>
    <mergeCell ref="A5:C5"/>
    <mergeCell ref="B8:B9"/>
  </mergeCells>
  <pageMargins left="0.7" right="0.7" top="0.75" bottom="0.75" header="0.3" footer="0.3"/>
  <pageSetup paperSize="9" scale="86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Munka13"/>
  <dimension ref="A1:O77"/>
  <sheetViews>
    <sheetView view="pageBreakPreview" zoomScale="82" zoomScaleNormal="100" zoomScaleSheetLayoutView="82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A34" sqref="A34:XFD34"/>
    </sheetView>
  </sheetViews>
  <sheetFormatPr defaultColWidth="14.5703125" defaultRowHeight="18" customHeight="1" x14ac:dyDescent="0.2"/>
  <cols>
    <col min="1" max="1" width="53.85546875" style="36" customWidth="1"/>
    <col min="2" max="2" width="18.7109375" style="42" customWidth="1"/>
    <col min="3" max="3" width="19.42578125" style="63" customWidth="1"/>
    <col min="4" max="5" width="18.7109375" style="53" customWidth="1"/>
    <col min="6" max="6" width="18.7109375" style="17" customWidth="1"/>
    <col min="7" max="14" width="14.5703125" style="2"/>
    <col min="15" max="15" width="7.7109375" style="2" customWidth="1"/>
  </cols>
  <sheetData>
    <row r="1" spans="1:6" ht="18" customHeight="1" x14ac:dyDescent="0.25">
      <c r="A1"/>
      <c r="B1" s="46"/>
      <c r="C1" s="46"/>
      <c r="D1" s="52"/>
      <c r="E1" s="52"/>
      <c r="F1" s="40" t="s">
        <v>122</v>
      </c>
    </row>
    <row r="2" spans="1:6" ht="18" customHeight="1" x14ac:dyDescent="0.2">
      <c r="A2" s="83" t="s">
        <v>123</v>
      </c>
      <c r="B2" s="83"/>
      <c r="C2" s="83"/>
      <c r="D2" s="83"/>
      <c r="E2" s="83"/>
      <c r="F2" s="83"/>
    </row>
    <row r="3" spans="1:6" s="1" customFormat="1" ht="18" customHeight="1" x14ac:dyDescent="0.2">
      <c r="A3" s="83" t="s">
        <v>134</v>
      </c>
      <c r="B3" s="83"/>
      <c r="C3" s="83"/>
      <c r="D3" s="83"/>
      <c r="E3" s="83"/>
      <c r="F3" s="83"/>
    </row>
    <row r="4" spans="1:6" s="3" customFormat="1" ht="18" customHeight="1" x14ac:dyDescent="0.2">
      <c r="A4" s="83" t="s">
        <v>140</v>
      </c>
      <c r="B4" s="83"/>
      <c r="C4" s="83"/>
      <c r="D4" s="83"/>
      <c r="E4" s="83"/>
      <c r="F4" s="83"/>
    </row>
    <row r="5" spans="1:6" ht="18" customHeight="1" x14ac:dyDescent="0.2">
      <c r="A5" s="24"/>
      <c r="B5" s="50"/>
      <c r="C5" s="26"/>
      <c r="F5" s="25"/>
    </row>
    <row r="6" spans="1:6" s="7" customFormat="1" ht="18" customHeight="1" x14ac:dyDescent="0.2">
      <c r="A6" s="87"/>
      <c r="B6" s="84" t="s">
        <v>132</v>
      </c>
      <c r="C6" s="84" t="s">
        <v>137</v>
      </c>
      <c r="D6" s="89" t="s">
        <v>138</v>
      </c>
      <c r="E6" s="90"/>
      <c r="F6" s="84" t="s">
        <v>139</v>
      </c>
    </row>
    <row r="7" spans="1:6" s="7" customFormat="1" ht="60" customHeight="1" x14ac:dyDescent="0.2">
      <c r="A7" s="88"/>
      <c r="B7" s="86"/>
      <c r="C7" s="84"/>
      <c r="D7" s="41" t="s">
        <v>120</v>
      </c>
      <c r="E7" s="54" t="s">
        <v>121</v>
      </c>
      <c r="F7" s="85"/>
    </row>
    <row r="8" spans="1:6" s="8" customFormat="1" ht="18" customHeight="1" x14ac:dyDescent="0.2">
      <c r="A8" s="34" t="s">
        <v>0</v>
      </c>
      <c r="B8" s="28">
        <f t="shared" ref="B8:F8" si="0">B12+B23+B28+B35+B47+B53+B56</f>
        <v>266039233</v>
      </c>
      <c r="C8" s="28">
        <f t="shared" si="0"/>
        <v>285195704</v>
      </c>
      <c r="D8" s="55">
        <f t="shared" ref="D8:E8" si="1">D12+D23+D28+D35+D47+D53+D56</f>
        <v>0</v>
      </c>
      <c r="E8" s="55">
        <f t="shared" si="1"/>
        <v>8553</v>
      </c>
      <c r="F8" s="28">
        <f t="shared" si="0"/>
        <v>285204257</v>
      </c>
    </row>
    <row r="9" spans="1:6" s="4" customFormat="1" ht="18" customHeight="1" x14ac:dyDescent="0.2">
      <c r="A9" s="37" t="s">
        <v>66</v>
      </c>
      <c r="B9" s="38">
        <f>SUM(B10:B11)</f>
        <v>-114019049</v>
      </c>
      <c r="C9" s="38">
        <f>SUM(C10:C11)</f>
        <v>-137024239</v>
      </c>
      <c r="D9" s="61">
        <f t="shared" ref="D9:E9" si="2">SUM(D10:D11)</f>
        <v>0</v>
      </c>
      <c r="E9" s="61">
        <f t="shared" si="2"/>
        <v>0</v>
      </c>
      <c r="F9" s="38">
        <f t="shared" ref="F9" si="3">SUM(F10:F11)</f>
        <v>-137024239</v>
      </c>
    </row>
    <row r="10" spans="1:6" s="4" customFormat="1" ht="18" customHeight="1" x14ac:dyDescent="0.2">
      <c r="A10" s="37" t="s">
        <v>67</v>
      </c>
      <c r="B10" s="38">
        <f>(B12+B28+B35+B53)-Kiadások!B9</f>
        <v>-20969653</v>
      </c>
      <c r="C10" s="38">
        <f>(C12+C28+C35+C53)-Kiadások!C9</f>
        <v>-37413466</v>
      </c>
      <c r="D10" s="61">
        <f>(D12+D28+D35+D53)-Kiadások!D9</f>
        <v>0</v>
      </c>
      <c r="E10" s="61">
        <f>(E12+E28+E35+E53)-Kiadások!E9</f>
        <v>2585</v>
      </c>
      <c r="F10" s="38">
        <f>(F12+F28+F35+F53)-Kiadások!F9</f>
        <v>-37410881</v>
      </c>
    </row>
    <row r="11" spans="1:6" s="4" customFormat="1" ht="18" customHeight="1" x14ac:dyDescent="0.2">
      <c r="A11" s="37" t="s">
        <v>68</v>
      </c>
      <c r="B11" s="38">
        <f>(B23+B47+B56)-Kiadások!B10</f>
        <v>-93049396</v>
      </c>
      <c r="C11" s="38">
        <f>(C23+C47+C56)-Kiadások!C10</f>
        <v>-99610773</v>
      </c>
      <c r="D11" s="61">
        <f>(D23+D47+D56)-Kiadások!D10</f>
        <v>0</v>
      </c>
      <c r="E11" s="61">
        <f>(E23+E47+E56)-Kiadások!E10</f>
        <v>-2585</v>
      </c>
      <c r="F11" s="38">
        <f>(F23+F47+F56)-Kiadások!F10</f>
        <v>-99613358</v>
      </c>
    </row>
    <row r="12" spans="1:6" s="9" customFormat="1" ht="18" customHeight="1" x14ac:dyDescent="0.2">
      <c r="A12" s="35" t="s">
        <v>1</v>
      </c>
      <c r="B12" s="30">
        <f t="shared" ref="B12:F12" si="4">B13+B20+B21+B22</f>
        <v>24379489</v>
      </c>
      <c r="C12" s="30">
        <f t="shared" ref="C12" si="5">C13+C20+C21+C22</f>
        <v>28868476</v>
      </c>
      <c r="D12" s="57">
        <f t="shared" ref="D12:E12" si="6">D13+D20+D21+D22</f>
        <v>0</v>
      </c>
      <c r="E12" s="57">
        <f t="shared" si="6"/>
        <v>900</v>
      </c>
      <c r="F12" s="30">
        <f t="shared" si="4"/>
        <v>28869376</v>
      </c>
    </row>
    <row r="13" spans="1:6" s="5" customFormat="1" ht="18" customHeight="1" x14ac:dyDescent="0.2">
      <c r="A13" s="19" t="s">
        <v>2</v>
      </c>
      <c r="B13" s="60">
        <f t="shared" ref="B13:E13" si="7">SUM(B14:B19)</f>
        <v>10693266</v>
      </c>
      <c r="C13" s="60">
        <f t="shared" si="7"/>
        <v>25832058</v>
      </c>
      <c r="D13" s="60">
        <f t="shared" si="7"/>
        <v>0</v>
      </c>
      <c r="E13" s="60">
        <f t="shared" si="7"/>
        <v>0</v>
      </c>
      <c r="F13" s="33">
        <f t="shared" ref="F13" si="8">SUM(F14:F19)</f>
        <v>25832058</v>
      </c>
    </row>
    <row r="14" spans="1:6" s="6" customFormat="1" ht="18" customHeight="1" x14ac:dyDescent="0.2">
      <c r="A14" s="20" t="s">
        <v>3</v>
      </c>
      <c r="B14" s="29">
        <v>12000</v>
      </c>
      <c r="C14" s="65">
        <v>62395</v>
      </c>
      <c r="D14" s="56"/>
      <c r="E14" s="56"/>
      <c r="F14" s="29">
        <f t="shared" ref="F14:F22" si="9">SUM(C14:E14)</f>
        <v>62395</v>
      </c>
    </row>
    <row r="15" spans="1:6" s="6" customFormat="1" ht="18" customHeight="1" x14ac:dyDescent="0.2">
      <c r="A15" s="20" t="s">
        <v>4</v>
      </c>
      <c r="B15" s="29">
        <v>127691</v>
      </c>
      <c r="C15" s="65">
        <v>130913</v>
      </c>
      <c r="D15" s="56"/>
      <c r="E15" s="56"/>
      <c r="F15" s="29">
        <f t="shared" si="9"/>
        <v>130913</v>
      </c>
    </row>
    <row r="16" spans="1:6" s="6" customFormat="1" ht="18" customHeight="1" x14ac:dyDescent="0.2">
      <c r="A16" s="20" t="s">
        <v>5</v>
      </c>
      <c r="B16" s="29">
        <v>6744475</v>
      </c>
      <c r="C16" s="65">
        <v>9124532</v>
      </c>
      <c r="D16" s="56"/>
      <c r="E16" s="56"/>
      <c r="F16" s="29">
        <f t="shared" si="9"/>
        <v>9124532</v>
      </c>
    </row>
    <row r="17" spans="1:6" s="6" customFormat="1" ht="18" customHeight="1" x14ac:dyDescent="0.2">
      <c r="A17" s="20" t="s">
        <v>6</v>
      </c>
      <c r="B17" s="29">
        <v>3809100</v>
      </c>
      <c r="C17" s="65">
        <v>4099741</v>
      </c>
      <c r="D17" s="56"/>
      <c r="E17" s="56"/>
      <c r="F17" s="29">
        <f t="shared" si="9"/>
        <v>4099741</v>
      </c>
    </row>
    <row r="18" spans="1:6" s="6" customFormat="1" ht="18" customHeight="1" x14ac:dyDescent="0.2">
      <c r="A18" s="20" t="s">
        <v>7</v>
      </c>
      <c r="B18" s="29">
        <v>0</v>
      </c>
      <c r="C18" s="65">
        <v>12412144</v>
      </c>
      <c r="D18" s="56"/>
      <c r="E18" s="56"/>
      <c r="F18" s="29">
        <f t="shared" si="9"/>
        <v>12412144</v>
      </c>
    </row>
    <row r="19" spans="1:6" s="6" customFormat="1" ht="18" customHeight="1" x14ac:dyDescent="0.2">
      <c r="A19" s="20" t="s">
        <v>8</v>
      </c>
      <c r="B19" s="29">
        <v>0</v>
      </c>
      <c r="C19" s="65">
        <v>2333</v>
      </c>
      <c r="D19" s="56"/>
      <c r="E19" s="56"/>
      <c r="F19" s="29">
        <f t="shared" si="9"/>
        <v>2333</v>
      </c>
    </row>
    <row r="20" spans="1:6" s="5" customFormat="1" ht="18" customHeight="1" x14ac:dyDescent="0.2">
      <c r="A20" s="19" t="s">
        <v>9</v>
      </c>
      <c r="B20" s="33">
        <v>0</v>
      </c>
      <c r="C20" s="23">
        <v>1680566</v>
      </c>
      <c r="D20" s="56"/>
      <c r="E20" s="56"/>
      <c r="F20" s="29">
        <f t="shared" si="9"/>
        <v>1680566</v>
      </c>
    </row>
    <row r="21" spans="1:6" s="5" customFormat="1" ht="18" customHeight="1" x14ac:dyDescent="0.2">
      <c r="A21" s="19" t="s">
        <v>10</v>
      </c>
      <c r="B21" s="33">
        <v>0</v>
      </c>
      <c r="C21" s="23">
        <v>0</v>
      </c>
      <c r="D21" s="56"/>
      <c r="E21" s="56"/>
      <c r="F21" s="29">
        <f t="shared" si="9"/>
        <v>0</v>
      </c>
    </row>
    <row r="22" spans="1:6" s="5" customFormat="1" ht="18" customHeight="1" x14ac:dyDescent="0.2">
      <c r="A22" s="19" t="s">
        <v>11</v>
      </c>
      <c r="B22" s="33">
        <v>13686223</v>
      </c>
      <c r="C22" s="23">
        <v>1355852</v>
      </c>
      <c r="D22" s="56"/>
      <c r="E22" s="56">
        <v>900</v>
      </c>
      <c r="F22" s="29">
        <f t="shared" si="9"/>
        <v>1356752</v>
      </c>
    </row>
    <row r="23" spans="1:6" s="9" customFormat="1" ht="18" customHeight="1" x14ac:dyDescent="0.2">
      <c r="A23" s="35" t="s">
        <v>12</v>
      </c>
      <c r="B23" s="30">
        <f t="shared" ref="B23:F23" si="10">SUM(B24:B27)</f>
        <v>40892022</v>
      </c>
      <c r="C23" s="30">
        <f t="shared" si="10"/>
        <v>41845820</v>
      </c>
      <c r="D23" s="57">
        <f t="shared" ref="D23:E23" si="11">SUM(D24:D27)</f>
        <v>0</v>
      </c>
      <c r="E23" s="57">
        <f t="shared" si="11"/>
        <v>2728</v>
      </c>
      <c r="F23" s="30">
        <f t="shared" si="10"/>
        <v>41848548</v>
      </c>
    </row>
    <row r="24" spans="1:6" s="5" customFormat="1" ht="18" customHeight="1" x14ac:dyDescent="0.2">
      <c r="A24" s="19" t="s">
        <v>13</v>
      </c>
      <c r="B24" s="33">
        <v>25135199</v>
      </c>
      <c r="C24" s="23">
        <v>26131779</v>
      </c>
      <c r="D24" s="56"/>
      <c r="E24" s="56"/>
      <c r="F24" s="29">
        <f>SUM(C24:E24)</f>
        <v>26131779</v>
      </c>
    </row>
    <row r="25" spans="1:6" s="5" customFormat="1" ht="18" customHeight="1" x14ac:dyDescent="0.2">
      <c r="A25" s="19" t="s">
        <v>14</v>
      </c>
      <c r="B25" s="33">
        <v>18122</v>
      </c>
      <c r="C25" s="23">
        <v>18122</v>
      </c>
      <c r="D25" s="56"/>
      <c r="E25" s="56"/>
      <c r="F25" s="29">
        <f>SUM(C25:E25)</f>
        <v>18122</v>
      </c>
    </row>
    <row r="26" spans="1:6" s="5" customFormat="1" ht="18" customHeight="1" x14ac:dyDescent="0.2">
      <c r="A26" s="19" t="s">
        <v>15</v>
      </c>
      <c r="B26" s="33">
        <v>15703701</v>
      </c>
      <c r="C26" s="33">
        <v>15642367</v>
      </c>
      <c r="D26" s="56"/>
      <c r="E26" s="56">
        <f>2290+438</f>
        <v>2728</v>
      </c>
      <c r="F26" s="29">
        <f>SUM(C26:E26)</f>
        <v>15645095</v>
      </c>
    </row>
    <row r="27" spans="1:6" s="5" customFormat="1" ht="18" customHeight="1" x14ac:dyDescent="0.2">
      <c r="A27" s="19" t="s">
        <v>16</v>
      </c>
      <c r="B27" s="33">
        <v>35000</v>
      </c>
      <c r="C27" s="23">
        <v>53552</v>
      </c>
      <c r="D27" s="56"/>
      <c r="E27" s="56"/>
      <c r="F27" s="29">
        <f>SUM(C27:E27)</f>
        <v>53552</v>
      </c>
    </row>
    <row r="28" spans="1:6" s="9" customFormat="1" ht="18" customHeight="1" x14ac:dyDescent="0.2">
      <c r="A28" s="35" t="s">
        <v>17</v>
      </c>
      <c r="B28" s="30">
        <f t="shared" ref="B28:F28" si="12">SUM(B29:B31)+B34</f>
        <v>155627120</v>
      </c>
      <c r="C28" s="30">
        <f t="shared" si="12"/>
        <v>155645075</v>
      </c>
      <c r="D28" s="57">
        <f t="shared" ref="D28:E28" si="13">SUM(D29:D31)+D34</f>
        <v>0</v>
      </c>
      <c r="E28" s="57">
        <f t="shared" si="13"/>
        <v>0</v>
      </c>
      <c r="F28" s="30">
        <f t="shared" si="12"/>
        <v>155645075</v>
      </c>
    </row>
    <row r="29" spans="1:6" s="5" customFormat="1" ht="18" customHeight="1" x14ac:dyDescent="0.2">
      <c r="A29" s="19" t="s">
        <v>18</v>
      </c>
      <c r="B29" s="33">
        <v>100</v>
      </c>
      <c r="C29" s="23">
        <v>100</v>
      </c>
      <c r="D29" s="56"/>
      <c r="E29" s="56"/>
      <c r="F29" s="29">
        <f>SUM(C29:E29)</f>
        <v>100</v>
      </c>
    </row>
    <row r="30" spans="1:6" s="5" customFormat="1" ht="18" customHeight="1" x14ac:dyDescent="0.2">
      <c r="A30" s="19" t="s">
        <v>19</v>
      </c>
      <c r="B30" s="33">
        <v>76700</v>
      </c>
      <c r="C30" s="23">
        <v>76700</v>
      </c>
      <c r="D30" s="56"/>
      <c r="E30" s="56"/>
      <c r="F30" s="29">
        <f>SUM(C30:E30)</f>
        <v>76700</v>
      </c>
    </row>
    <row r="31" spans="1:6" s="5" customFormat="1" ht="18" customHeight="1" x14ac:dyDescent="0.2">
      <c r="A31" s="19" t="s">
        <v>20</v>
      </c>
      <c r="B31" s="33">
        <f t="shared" ref="B31:F31" si="14">SUM(B32:B33)</f>
        <v>155092020</v>
      </c>
      <c r="C31" s="33">
        <f t="shared" si="14"/>
        <v>155092020</v>
      </c>
      <c r="D31" s="60">
        <f t="shared" ref="D31:E31" si="15">SUM(D32:D33)</f>
        <v>0</v>
      </c>
      <c r="E31" s="60">
        <f t="shared" si="15"/>
        <v>0</v>
      </c>
      <c r="F31" s="33">
        <f t="shared" si="14"/>
        <v>155092020</v>
      </c>
    </row>
    <row r="32" spans="1:6" s="6" customFormat="1" ht="18" customHeight="1" x14ac:dyDescent="0.2">
      <c r="A32" s="20" t="s">
        <v>21</v>
      </c>
      <c r="B32" s="29">
        <v>154980000</v>
      </c>
      <c r="C32" s="65">
        <v>154980000</v>
      </c>
      <c r="D32" s="56"/>
      <c r="E32" s="56"/>
      <c r="F32" s="29">
        <f>SUM(C32:E32)</f>
        <v>154980000</v>
      </c>
    </row>
    <row r="33" spans="1:6" s="6" customFormat="1" ht="18" customHeight="1" x14ac:dyDescent="0.2">
      <c r="A33" s="20" t="s">
        <v>22</v>
      </c>
      <c r="B33" s="29">
        <v>112020</v>
      </c>
      <c r="C33" s="65">
        <v>112020</v>
      </c>
      <c r="D33" s="56"/>
      <c r="E33" s="56"/>
      <c r="F33" s="29">
        <f>SUM(C33:E33)</f>
        <v>112020</v>
      </c>
    </row>
    <row r="34" spans="1:6" s="45" customFormat="1" ht="18" customHeight="1" x14ac:dyDescent="0.2">
      <c r="A34" s="43" t="s">
        <v>23</v>
      </c>
      <c r="B34" s="44">
        <v>458300</v>
      </c>
      <c r="C34" s="66">
        <v>476255</v>
      </c>
      <c r="D34" s="62"/>
      <c r="E34" s="62"/>
      <c r="F34" s="76">
        <f>SUM(C34:E34)</f>
        <v>476255</v>
      </c>
    </row>
    <row r="35" spans="1:6" s="9" customFormat="1" ht="18" customHeight="1" x14ac:dyDescent="0.2">
      <c r="A35" s="35" t="s">
        <v>24</v>
      </c>
      <c r="B35" s="30">
        <f t="shared" ref="B35:F35" si="16">B36+B37+B38+B39+B43+B46</f>
        <v>38069440</v>
      </c>
      <c r="C35" s="30">
        <f t="shared" si="16"/>
        <v>40085353</v>
      </c>
      <c r="D35" s="57">
        <f t="shared" ref="D35:E35" si="17">D36+D37+D38+D39+D43+D46</f>
        <v>0</v>
      </c>
      <c r="E35" s="57">
        <f t="shared" si="17"/>
        <v>2828</v>
      </c>
      <c r="F35" s="30">
        <f t="shared" si="16"/>
        <v>40088181</v>
      </c>
    </row>
    <row r="36" spans="1:6" s="5" customFormat="1" ht="18" customHeight="1" x14ac:dyDescent="0.2">
      <c r="A36" s="19" t="s">
        <v>25</v>
      </c>
      <c r="B36" s="33">
        <v>14638456</v>
      </c>
      <c r="C36" s="23">
        <v>14776802</v>
      </c>
      <c r="D36" s="56"/>
      <c r="E36" s="56">
        <f>5900-91+3686</f>
        <v>9495</v>
      </c>
      <c r="F36" s="29">
        <f>SUM(C36:E36)</f>
        <v>14786297</v>
      </c>
    </row>
    <row r="37" spans="1:6" s="5" customFormat="1" ht="18" customHeight="1" x14ac:dyDescent="0.2">
      <c r="A37" s="19" t="s">
        <v>26</v>
      </c>
      <c r="B37" s="33">
        <v>4607386</v>
      </c>
      <c r="C37" s="23">
        <v>4698673</v>
      </c>
      <c r="D37" s="56"/>
      <c r="E37" s="56">
        <v>-2490</v>
      </c>
      <c r="F37" s="29">
        <f>SUM(C37:E37)</f>
        <v>4696183</v>
      </c>
    </row>
    <row r="38" spans="1:6" s="5" customFormat="1" ht="18" customHeight="1" x14ac:dyDescent="0.2">
      <c r="A38" s="19" t="s">
        <v>27</v>
      </c>
      <c r="B38" s="33">
        <v>144808</v>
      </c>
      <c r="C38" s="23">
        <v>185180</v>
      </c>
      <c r="D38" s="56"/>
      <c r="E38" s="56">
        <f>-595+3410-1243</f>
        <v>1572</v>
      </c>
      <c r="F38" s="29">
        <f>SUM(C38:E38)</f>
        <v>186752</v>
      </c>
    </row>
    <row r="39" spans="1:6" s="5" customFormat="1" ht="18" customHeight="1" x14ac:dyDescent="0.2">
      <c r="A39" s="64" t="s">
        <v>28</v>
      </c>
      <c r="B39" s="23">
        <f t="shared" ref="B39:C39" si="18">SUM(B40:B42)</f>
        <v>9200268</v>
      </c>
      <c r="C39" s="23">
        <f t="shared" si="18"/>
        <v>9120268</v>
      </c>
      <c r="D39" s="60">
        <f t="shared" ref="D39:E39" si="19">SUM(D40:D42)</f>
        <v>0</v>
      </c>
      <c r="E39" s="60">
        <f t="shared" si="19"/>
        <v>0</v>
      </c>
      <c r="F39" s="33">
        <f t="shared" ref="F39" si="20">SUM(F40:F42)</f>
        <v>9120268</v>
      </c>
    </row>
    <row r="40" spans="1:6" s="6" customFormat="1" ht="18" customHeight="1" x14ac:dyDescent="0.2">
      <c r="A40" s="20" t="s">
        <v>29</v>
      </c>
      <c r="B40" s="29">
        <v>6269806</v>
      </c>
      <c r="C40" s="65">
        <v>6269806</v>
      </c>
      <c r="D40" s="56"/>
      <c r="E40" s="56"/>
      <c r="F40" s="29">
        <f>SUM(C40:E40)</f>
        <v>6269806</v>
      </c>
    </row>
    <row r="41" spans="1:6" s="6" customFormat="1" ht="18" customHeight="1" x14ac:dyDescent="0.2">
      <c r="A41" s="20" t="s">
        <v>30</v>
      </c>
      <c r="B41" s="29">
        <v>2930462</v>
      </c>
      <c r="C41" s="65">
        <v>2850462</v>
      </c>
      <c r="D41" s="56"/>
      <c r="E41" s="56"/>
      <c r="F41" s="29">
        <f>SUM(C41:E41)</f>
        <v>2850462</v>
      </c>
    </row>
    <row r="42" spans="1:6" s="6" customFormat="1" ht="18" customHeight="1" x14ac:dyDescent="0.2">
      <c r="A42" s="20" t="s">
        <v>31</v>
      </c>
      <c r="B42" s="29">
        <v>0</v>
      </c>
      <c r="C42" s="65">
        <v>0</v>
      </c>
      <c r="D42" s="56"/>
      <c r="E42" s="56"/>
      <c r="F42" s="29">
        <f>SUM(C42:E42)</f>
        <v>0</v>
      </c>
    </row>
    <row r="43" spans="1:6" s="5" customFormat="1" ht="18" customHeight="1" x14ac:dyDescent="0.2">
      <c r="A43" s="19" t="s">
        <v>32</v>
      </c>
      <c r="B43" s="33">
        <f t="shared" ref="B43:F43" si="21">B44+B45</f>
        <v>5971030</v>
      </c>
      <c r="C43" s="33">
        <f t="shared" si="21"/>
        <v>7671796</v>
      </c>
      <c r="D43" s="60">
        <f t="shared" ref="D43:E43" si="22">D44+D45</f>
        <v>0</v>
      </c>
      <c r="E43" s="60">
        <f t="shared" si="22"/>
        <v>-5749</v>
      </c>
      <c r="F43" s="33">
        <f t="shared" si="21"/>
        <v>7666047</v>
      </c>
    </row>
    <row r="44" spans="1:6" s="6" customFormat="1" ht="18" customHeight="1" x14ac:dyDescent="0.2">
      <c r="A44" s="20" t="s">
        <v>33</v>
      </c>
      <c r="B44" s="29">
        <v>5757026</v>
      </c>
      <c r="C44" s="65">
        <v>5730988</v>
      </c>
      <c r="D44" s="56"/>
      <c r="E44" s="56">
        <f>-5900+15214+47</f>
        <v>9361</v>
      </c>
      <c r="F44" s="29">
        <f>SUM(C44:E44)</f>
        <v>5740349</v>
      </c>
    </row>
    <row r="45" spans="1:6" s="6" customFormat="1" ht="18" customHeight="1" x14ac:dyDescent="0.2">
      <c r="A45" s="20" t="s">
        <v>34</v>
      </c>
      <c r="B45" s="29">
        <v>214004</v>
      </c>
      <c r="C45" s="65">
        <v>1940808</v>
      </c>
      <c r="D45" s="56"/>
      <c r="E45" s="56">
        <f>595-15705</f>
        <v>-15110</v>
      </c>
      <c r="F45" s="29">
        <f>SUM(C45:E45)</f>
        <v>1925698</v>
      </c>
    </row>
    <row r="46" spans="1:6" s="45" customFormat="1" ht="18" customHeight="1" x14ac:dyDescent="0.2">
      <c r="A46" s="43" t="s">
        <v>35</v>
      </c>
      <c r="B46" s="44">
        <v>3507492</v>
      </c>
      <c r="C46" s="66">
        <v>3632634</v>
      </c>
      <c r="D46" s="62"/>
      <c r="E46" s="62"/>
      <c r="F46" s="29">
        <f>SUM(C46:E46)</f>
        <v>3632634</v>
      </c>
    </row>
    <row r="47" spans="1:6" s="9" customFormat="1" ht="18" customHeight="1" x14ac:dyDescent="0.2">
      <c r="A47" s="35" t="s">
        <v>36</v>
      </c>
      <c r="B47" s="30">
        <f t="shared" ref="B47:F47" si="23">B48+B52</f>
        <v>3498732</v>
      </c>
      <c r="C47" s="30">
        <f t="shared" si="23"/>
        <v>14799080</v>
      </c>
      <c r="D47" s="57">
        <f t="shared" ref="D47:E47" si="24">D48+D52</f>
        <v>0</v>
      </c>
      <c r="E47" s="57">
        <f t="shared" si="24"/>
        <v>0</v>
      </c>
      <c r="F47" s="30">
        <f t="shared" si="23"/>
        <v>14799080</v>
      </c>
    </row>
    <row r="48" spans="1:6" s="5" customFormat="1" ht="18" customHeight="1" x14ac:dyDescent="0.2">
      <c r="A48" s="19" t="s">
        <v>37</v>
      </c>
      <c r="B48" s="33">
        <f t="shared" ref="B48:F48" si="25">SUM(B49:B51)</f>
        <v>3373732</v>
      </c>
      <c r="C48" s="33">
        <f t="shared" si="25"/>
        <v>14674080</v>
      </c>
      <c r="D48" s="60">
        <f t="shared" ref="D48:E48" si="26">SUM(D49:D51)</f>
        <v>0</v>
      </c>
      <c r="E48" s="60">
        <f t="shared" si="26"/>
        <v>0</v>
      </c>
      <c r="F48" s="33">
        <f t="shared" si="25"/>
        <v>14674080</v>
      </c>
    </row>
    <row r="49" spans="1:6" s="6" customFormat="1" ht="18" customHeight="1" x14ac:dyDescent="0.2">
      <c r="A49" s="20" t="s">
        <v>38</v>
      </c>
      <c r="B49" s="29">
        <v>406632</v>
      </c>
      <c r="C49" s="65">
        <v>406632</v>
      </c>
      <c r="D49" s="56"/>
      <c r="E49" s="56"/>
      <c r="F49" s="29">
        <f>SUM(C49:E49)</f>
        <v>406632</v>
      </c>
    </row>
    <row r="50" spans="1:6" s="6" customFormat="1" ht="18" customHeight="1" x14ac:dyDescent="0.2">
      <c r="A50" s="20" t="s">
        <v>39</v>
      </c>
      <c r="B50" s="29">
        <v>0</v>
      </c>
      <c r="C50" s="65">
        <v>0</v>
      </c>
      <c r="D50" s="56"/>
      <c r="E50" s="56"/>
      <c r="F50" s="29">
        <f>SUM(C50:E50)</f>
        <v>0</v>
      </c>
    </row>
    <row r="51" spans="1:6" s="6" customFormat="1" ht="18" customHeight="1" x14ac:dyDescent="0.2">
      <c r="A51" s="20" t="s">
        <v>40</v>
      </c>
      <c r="B51" s="29">
        <v>2967100</v>
      </c>
      <c r="C51" s="65">
        <v>14267448</v>
      </c>
      <c r="D51" s="56"/>
      <c r="E51" s="56"/>
      <c r="F51" s="29">
        <f>SUM(C51:E51)</f>
        <v>14267448</v>
      </c>
    </row>
    <row r="52" spans="1:6" s="5" customFormat="1" ht="18" customHeight="1" x14ac:dyDescent="0.2">
      <c r="A52" s="19" t="s">
        <v>41</v>
      </c>
      <c r="B52" s="33">
        <v>125000</v>
      </c>
      <c r="C52" s="23">
        <v>125000</v>
      </c>
      <c r="D52" s="56"/>
      <c r="E52" s="56"/>
      <c r="F52" s="29">
        <f>SUM(C52:E52)</f>
        <v>125000</v>
      </c>
    </row>
    <row r="53" spans="1:6" s="9" customFormat="1" ht="18" customHeight="1" x14ac:dyDescent="0.2">
      <c r="A53" s="35" t="s">
        <v>42</v>
      </c>
      <c r="B53" s="30">
        <f t="shared" ref="B53:F53" si="27">B54+B55</f>
        <v>3523457</v>
      </c>
      <c r="C53" s="30">
        <f t="shared" si="27"/>
        <v>3862885</v>
      </c>
      <c r="D53" s="57">
        <f t="shared" ref="D53:E53" si="28">D54+D55</f>
        <v>0</v>
      </c>
      <c r="E53" s="57">
        <f t="shared" si="28"/>
        <v>2097</v>
      </c>
      <c r="F53" s="30">
        <f t="shared" si="27"/>
        <v>3864982</v>
      </c>
    </row>
    <row r="54" spans="1:6" s="5" customFormat="1" ht="18" customHeight="1" x14ac:dyDescent="0.2">
      <c r="A54" s="19" t="s">
        <v>43</v>
      </c>
      <c r="B54" s="33">
        <v>3375806</v>
      </c>
      <c r="C54" s="23">
        <v>3375806</v>
      </c>
      <c r="D54" s="56"/>
      <c r="E54" s="56"/>
      <c r="F54" s="29">
        <f>SUM(C54:E54)</f>
        <v>3375806</v>
      </c>
    </row>
    <row r="55" spans="1:6" s="5" customFormat="1" ht="18" customHeight="1" x14ac:dyDescent="0.2">
      <c r="A55" s="19" t="s">
        <v>44</v>
      </c>
      <c r="B55" s="33">
        <v>147651</v>
      </c>
      <c r="C55" s="23">
        <v>487079</v>
      </c>
      <c r="D55" s="56"/>
      <c r="E55" s="56">
        <f>1137+960</f>
        <v>2097</v>
      </c>
      <c r="F55" s="29">
        <f>SUM(C55:E55)</f>
        <v>489176</v>
      </c>
    </row>
    <row r="56" spans="1:6" s="9" customFormat="1" ht="18" customHeight="1" x14ac:dyDescent="0.2">
      <c r="A56" s="35" t="s">
        <v>45</v>
      </c>
      <c r="B56" s="30">
        <f t="shared" ref="B56:F56" si="29">SUM(B57:B59)</f>
        <v>48973</v>
      </c>
      <c r="C56" s="30">
        <f t="shared" si="29"/>
        <v>89015</v>
      </c>
      <c r="D56" s="57">
        <f t="shared" ref="D56:E56" si="30">SUM(D57:D59)</f>
        <v>0</v>
      </c>
      <c r="E56" s="57">
        <f t="shared" si="30"/>
        <v>0</v>
      </c>
      <c r="F56" s="30">
        <f t="shared" si="29"/>
        <v>89015</v>
      </c>
    </row>
    <row r="57" spans="1:6" s="5" customFormat="1" ht="18" customHeight="1" x14ac:dyDescent="0.2">
      <c r="A57" s="19" t="s">
        <v>46</v>
      </c>
      <c r="B57" s="33">
        <v>47823</v>
      </c>
      <c r="C57" s="23">
        <v>47974</v>
      </c>
      <c r="D57" s="56"/>
      <c r="E57" s="56"/>
      <c r="F57" s="29">
        <f>SUM(C57:E57)</f>
        <v>47974</v>
      </c>
    </row>
    <row r="58" spans="1:6" s="5" customFormat="1" ht="18" customHeight="1" x14ac:dyDescent="0.2">
      <c r="A58" s="19" t="s">
        <v>47</v>
      </c>
      <c r="B58" s="33">
        <v>1150</v>
      </c>
      <c r="C58" s="23">
        <v>41041</v>
      </c>
      <c r="D58" s="56"/>
      <c r="E58" s="56"/>
      <c r="F58" s="29">
        <f>SUM(C58:E58)</f>
        <v>41041</v>
      </c>
    </row>
    <row r="59" spans="1:6" s="45" customFormat="1" ht="18" customHeight="1" x14ac:dyDescent="0.2">
      <c r="A59" s="43" t="s">
        <v>48</v>
      </c>
      <c r="B59" s="44">
        <v>0</v>
      </c>
      <c r="C59" s="66">
        <v>0</v>
      </c>
      <c r="D59" s="62"/>
      <c r="E59" s="62"/>
      <c r="F59" s="76">
        <f>SUM(C59:E59)</f>
        <v>0</v>
      </c>
    </row>
    <row r="60" spans="1:6" s="8" customFormat="1" ht="18" customHeight="1" x14ac:dyDescent="0.2">
      <c r="A60" s="34" t="s">
        <v>49</v>
      </c>
      <c r="B60" s="28">
        <f t="shared" ref="B60:F60" si="31">B62+B76</f>
        <v>120077802</v>
      </c>
      <c r="C60" s="28">
        <f t="shared" ref="C60" si="32">C62+C76</f>
        <v>270162762</v>
      </c>
      <c r="D60" s="55">
        <f t="shared" ref="D60:E60" si="33">D62+D76</f>
        <v>870527</v>
      </c>
      <c r="E60" s="55">
        <f t="shared" si="33"/>
        <v>0</v>
      </c>
      <c r="F60" s="28">
        <f t="shared" si="31"/>
        <v>271033289</v>
      </c>
    </row>
    <row r="61" spans="1:6" s="4" customFormat="1" ht="18" customHeight="1" x14ac:dyDescent="0.2">
      <c r="A61" s="37" t="s">
        <v>69</v>
      </c>
      <c r="B61" s="38">
        <f>B60-Kiadások!B46</f>
        <v>114019049</v>
      </c>
      <c r="C61" s="38">
        <f>C60-Kiadások!C46</f>
        <v>137024239</v>
      </c>
      <c r="D61" s="61">
        <f>D60-Kiadások!D46</f>
        <v>0</v>
      </c>
      <c r="E61" s="61">
        <f>E60-Kiadások!E46</f>
        <v>0</v>
      </c>
      <c r="F61" s="38">
        <f>F60-Kiadások!F46</f>
        <v>137024239</v>
      </c>
    </row>
    <row r="62" spans="1:6" s="9" customFormat="1" ht="18" customHeight="1" x14ac:dyDescent="0.2">
      <c r="A62" s="35" t="s">
        <v>50</v>
      </c>
      <c r="B62" s="30">
        <f t="shared" ref="B62:F62" si="34">B63+B64+B65+B68+B71+B74+B75</f>
        <v>53359411</v>
      </c>
      <c r="C62" s="30">
        <f t="shared" ref="C62" si="35">C63+C64+C65+C68+C71+C74+C75</f>
        <v>202904666</v>
      </c>
      <c r="D62" s="57">
        <f t="shared" ref="D62:E62" si="36">D63+D64+D65+D68+D71+D74+D75</f>
        <v>870527</v>
      </c>
      <c r="E62" s="57">
        <f t="shared" si="36"/>
        <v>0</v>
      </c>
      <c r="F62" s="30">
        <f t="shared" si="34"/>
        <v>203775193</v>
      </c>
    </row>
    <row r="63" spans="1:6" s="5" customFormat="1" ht="18" customHeight="1" x14ac:dyDescent="0.2">
      <c r="A63" s="19" t="s">
        <v>51</v>
      </c>
      <c r="B63" s="33">
        <v>0</v>
      </c>
      <c r="C63" s="33">
        <v>55181292</v>
      </c>
      <c r="D63" s="56"/>
      <c r="E63" s="56"/>
      <c r="F63" s="29">
        <f>SUM(C63:E63)</f>
        <v>55181292</v>
      </c>
    </row>
    <row r="64" spans="1:6" s="5" customFormat="1" ht="18" customHeight="1" x14ac:dyDescent="0.2">
      <c r="A64" s="19" t="s">
        <v>52</v>
      </c>
      <c r="B64" s="33">
        <v>27987314</v>
      </c>
      <c r="C64" s="33">
        <v>95023348</v>
      </c>
      <c r="D64" s="56"/>
      <c r="E64" s="56"/>
      <c r="F64" s="29">
        <f>SUM(C64:E64)</f>
        <v>95023348</v>
      </c>
    </row>
    <row r="65" spans="1:6" s="5" customFormat="1" ht="18" customHeight="1" x14ac:dyDescent="0.2">
      <c r="A65" s="19" t="s">
        <v>53</v>
      </c>
      <c r="B65" s="33">
        <f t="shared" ref="B65:F65" si="37">B66+B67</f>
        <v>25372097</v>
      </c>
      <c r="C65" s="33">
        <f t="shared" si="37"/>
        <v>43187018</v>
      </c>
      <c r="D65" s="60">
        <f t="shared" ref="D65:E65" si="38">D66+D67</f>
        <v>0</v>
      </c>
      <c r="E65" s="60">
        <f t="shared" si="38"/>
        <v>0</v>
      </c>
      <c r="F65" s="33">
        <f t="shared" si="37"/>
        <v>43187018</v>
      </c>
    </row>
    <row r="66" spans="1:6" s="6" customFormat="1" ht="18" customHeight="1" x14ac:dyDescent="0.2">
      <c r="A66" s="20" t="s">
        <v>54</v>
      </c>
      <c r="B66" s="29">
        <v>25372097</v>
      </c>
      <c r="C66" s="29">
        <v>42761869</v>
      </c>
      <c r="D66" s="56"/>
      <c r="E66" s="56"/>
      <c r="F66" s="29">
        <f>SUM(C66:E66)</f>
        <v>42761869</v>
      </c>
    </row>
    <row r="67" spans="1:6" s="6" customFormat="1" ht="18" customHeight="1" x14ac:dyDescent="0.2">
      <c r="A67" s="20" t="s">
        <v>55</v>
      </c>
      <c r="B67" s="29">
        <v>0</v>
      </c>
      <c r="C67" s="29">
        <v>425149</v>
      </c>
      <c r="D67" s="56"/>
      <c r="E67" s="56"/>
      <c r="F67" s="29">
        <f>SUM(C67:E67)</f>
        <v>425149</v>
      </c>
    </row>
    <row r="68" spans="1:6" s="5" customFormat="1" ht="18" customHeight="1" x14ac:dyDescent="0.2">
      <c r="A68" s="19" t="s">
        <v>56</v>
      </c>
      <c r="B68" s="33">
        <f t="shared" ref="B68:F68" si="39">B69+B70</f>
        <v>66248033</v>
      </c>
      <c r="C68" s="33">
        <f t="shared" si="39"/>
        <v>70418892</v>
      </c>
      <c r="D68" s="60">
        <f t="shared" ref="D68:E68" si="40">D69+D70</f>
        <v>0</v>
      </c>
      <c r="E68" s="60">
        <f t="shared" si="40"/>
        <v>0</v>
      </c>
      <c r="F68" s="33">
        <f t="shared" si="39"/>
        <v>70418892</v>
      </c>
    </row>
    <row r="69" spans="1:6" s="6" customFormat="1" ht="18" customHeight="1" x14ac:dyDescent="0.2">
      <c r="A69" s="20" t="s">
        <v>57</v>
      </c>
      <c r="B69" s="29">
        <v>32272145</v>
      </c>
      <c r="C69" s="29">
        <v>35391739</v>
      </c>
      <c r="D69" s="56"/>
      <c r="E69" s="56"/>
      <c r="F69" s="29">
        <f>SUM(C69:E69)</f>
        <v>35391739</v>
      </c>
    </row>
    <row r="70" spans="1:6" s="6" customFormat="1" ht="18" customHeight="1" x14ac:dyDescent="0.2">
      <c r="A70" s="20" t="s">
        <v>58</v>
      </c>
      <c r="B70" s="29">
        <v>33975888</v>
      </c>
      <c r="C70" s="29">
        <v>35027153</v>
      </c>
      <c r="D70" s="56"/>
      <c r="E70" s="56"/>
      <c r="F70" s="29">
        <f>SUM(C70:E70)</f>
        <v>35027153</v>
      </c>
    </row>
    <row r="71" spans="1:6" s="5" customFormat="1" ht="18" customHeight="1" x14ac:dyDescent="0.2">
      <c r="A71" s="19" t="s">
        <v>59</v>
      </c>
      <c r="B71" s="33">
        <f t="shared" ref="B71:F71" si="41">B72+B73</f>
        <v>-66248033</v>
      </c>
      <c r="C71" s="33">
        <f t="shared" si="41"/>
        <v>-70418892</v>
      </c>
      <c r="D71" s="60">
        <f t="shared" ref="D71:E71" si="42">D72+D73</f>
        <v>0</v>
      </c>
      <c r="E71" s="60">
        <f t="shared" si="42"/>
        <v>0</v>
      </c>
      <c r="F71" s="33">
        <f t="shared" si="41"/>
        <v>-70418892</v>
      </c>
    </row>
    <row r="72" spans="1:6" s="6" customFormat="1" ht="18" customHeight="1" x14ac:dyDescent="0.2">
      <c r="A72" s="20" t="s">
        <v>60</v>
      </c>
      <c r="B72" s="29">
        <f t="shared" ref="B72:F72" si="43">B69*-1</f>
        <v>-32272145</v>
      </c>
      <c r="C72" s="29">
        <f t="shared" ref="C72" si="44">C69*-1</f>
        <v>-35391739</v>
      </c>
      <c r="D72" s="56">
        <f t="shared" ref="D72:E72" si="45">D69*-1</f>
        <v>0</v>
      </c>
      <c r="E72" s="56">
        <f t="shared" si="45"/>
        <v>0</v>
      </c>
      <c r="F72" s="29">
        <f t="shared" si="43"/>
        <v>-35391739</v>
      </c>
    </row>
    <row r="73" spans="1:6" s="6" customFormat="1" ht="18" customHeight="1" x14ac:dyDescent="0.2">
      <c r="A73" s="20" t="s">
        <v>61</v>
      </c>
      <c r="B73" s="29">
        <f t="shared" ref="B73:F73" si="46">B70*-1</f>
        <v>-33975888</v>
      </c>
      <c r="C73" s="29">
        <f t="shared" ref="C73" si="47">C70*-1</f>
        <v>-35027153</v>
      </c>
      <c r="D73" s="56">
        <f t="shared" ref="D73:E73" si="48">D70*-1</f>
        <v>0</v>
      </c>
      <c r="E73" s="56">
        <f t="shared" si="48"/>
        <v>0</v>
      </c>
      <c r="F73" s="29">
        <f t="shared" si="46"/>
        <v>-35027153</v>
      </c>
    </row>
    <row r="74" spans="1:6" s="5" customFormat="1" ht="18" customHeight="1" x14ac:dyDescent="0.2">
      <c r="A74" s="19" t="s">
        <v>62</v>
      </c>
      <c r="B74" s="33">
        <v>0</v>
      </c>
      <c r="C74" s="33">
        <v>9513008</v>
      </c>
      <c r="D74" s="56">
        <v>870527</v>
      </c>
      <c r="E74" s="56"/>
      <c r="F74" s="29">
        <f>SUM(C74:E74)</f>
        <v>10383535</v>
      </c>
    </row>
    <row r="75" spans="1:6" s="5" customFormat="1" ht="18" customHeight="1" x14ac:dyDescent="0.2">
      <c r="A75" s="19" t="s">
        <v>63</v>
      </c>
      <c r="B75" s="33">
        <v>0</v>
      </c>
      <c r="C75" s="33">
        <v>0</v>
      </c>
      <c r="D75" s="56"/>
      <c r="E75" s="56"/>
      <c r="F75" s="29">
        <f>SUM(C75:E75)</f>
        <v>0</v>
      </c>
    </row>
    <row r="76" spans="1:6" s="9" customFormat="1" ht="18" customHeight="1" x14ac:dyDescent="0.2">
      <c r="A76" s="35" t="s">
        <v>64</v>
      </c>
      <c r="B76" s="30">
        <v>66718391</v>
      </c>
      <c r="C76" s="22">
        <v>67258096</v>
      </c>
      <c r="D76" s="58"/>
      <c r="E76" s="58"/>
      <c r="F76" s="31">
        <f>SUM(C76:E76)</f>
        <v>67258096</v>
      </c>
    </row>
    <row r="77" spans="1:6" s="8" customFormat="1" ht="18" customHeight="1" x14ac:dyDescent="0.2">
      <c r="A77" s="34" t="s">
        <v>65</v>
      </c>
      <c r="B77" s="28">
        <f t="shared" ref="B77:F77" si="49">B60+B8</f>
        <v>386117035</v>
      </c>
      <c r="C77" s="28">
        <f t="shared" si="49"/>
        <v>555358466</v>
      </c>
      <c r="D77" s="55">
        <f t="shared" si="49"/>
        <v>870527</v>
      </c>
      <c r="E77" s="55">
        <f t="shared" si="49"/>
        <v>8553</v>
      </c>
      <c r="F77" s="28">
        <f t="shared" si="49"/>
        <v>556237546</v>
      </c>
    </row>
  </sheetData>
  <mergeCells count="8">
    <mergeCell ref="A2:F2"/>
    <mergeCell ref="A3:F3"/>
    <mergeCell ref="A4:F4"/>
    <mergeCell ref="F6:F7"/>
    <mergeCell ref="B6:B7"/>
    <mergeCell ref="A6:A7"/>
    <mergeCell ref="D6:E6"/>
    <mergeCell ref="C6:C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4" fitToHeight="0" orientation="landscape" horizontalDpi="300" verticalDpi="300" r:id="rId1"/>
  <headerFooter alignWithMargins="0"/>
  <rowBreaks count="2" manualBreakCount="2">
    <brk id="34" max="5" man="1"/>
    <brk id="59" max="5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view="pageBreakPreview" zoomScale="80" zoomScaleNormal="100" zoomScaleSheetLayoutView="8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45" sqref="A45:XFD45"/>
    </sheetView>
  </sheetViews>
  <sheetFormatPr defaultColWidth="14.5703125" defaultRowHeight="20.100000000000001" customHeight="1" x14ac:dyDescent="0.2"/>
  <cols>
    <col min="1" max="1" width="52.28515625" style="36" customWidth="1"/>
    <col min="2" max="2" width="18.7109375" style="16" customWidth="1"/>
    <col min="3" max="3" width="19.5703125" style="16" customWidth="1"/>
    <col min="4" max="5" width="18.7109375" style="53" customWidth="1"/>
    <col min="6" max="6" width="18.7109375" style="21" customWidth="1"/>
    <col min="7" max="14" width="14.5703125" style="2"/>
    <col min="15" max="15" width="7.7109375" style="2" customWidth="1"/>
  </cols>
  <sheetData>
    <row r="1" spans="1:6" ht="20.100000000000001" customHeight="1" x14ac:dyDescent="0.25">
      <c r="A1"/>
      <c r="B1" s="39"/>
      <c r="C1" s="39"/>
      <c r="D1" s="52"/>
      <c r="E1" s="52"/>
      <c r="F1" s="40" t="s">
        <v>124</v>
      </c>
    </row>
    <row r="2" spans="1:6" ht="20.100000000000001" customHeight="1" x14ac:dyDescent="0.2">
      <c r="A2" s="83" t="s">
        <v>123</v>
      </c>
      <c r="B2" s="83"/>
      <c r="C2" s="83"/>
      <c r="D2" s="83"/>
      <c r="E2" s="83"/>
      <c r="F2" s="83"/>
    </row>
    <row r="3" spans="1:6" s="1" customFormat="1" ht="20.100000000000001" customHeight="1" x14ac:dyDescent="0.2">
      <c r="A3" s="83" t="s">
        <v>133</v>
      </c>
      <c r="B3" s="83"/>
      <c r="C3" s="83"/>
      <c r="D3" s="83"/>
      <c r="E3" s="83"/>
      <c r="F3" s="83"/>
    </row>
    <row r="4" spans="1:6" s="3" customFormat="1" ht="20.100000000000001" customHeight="1" x14ac:dyDescent="0.2">
      <c r="A4" s="83" t="s">
        <v>140</v>
      </c>
      <c r="B4" s="83"/>
      <c r="C4" s="83"/>
      <c r="D4" s="83"/>
      <c r="E4" s="83"/>
      <c r="F4" s="83"/>
    </row>
    <row r="5" spans="1:6" ht="20.100000000000001" customHeight="1" x14ac:dyDescent="0.2">
      <c r="A5" s="24"/>
      <c r="B5" s="26"/>
      <c r="C5" s="26"/>
      <c r="F5" s="25"/>
    </row>
    <row r="6" spans="1:6" s="27" customFormat="1" ht="18" customHeight="1" x14ac:dyDescent="0.2">
      <c r="A6" s="91"/>
      <c r="B6" s="84" t="s">
        <v>132</v>
      </c>
      <c r="C6" s="84" t="s">
        <v>137</v>
      </c>
      <c r="D6" s="89" t="s">
        <v>138</v>
      </c>
      <c r="E6" s="90"/>
      <c r="F6" s="84" t="s">
        <v>139</v>
      </c>
    </row>
    <row r="7" spans="1:6" s="7" customFormat="1" ht="63.75" customHeight="1" x14ac:dyDescent="0.2">
      <c r="A7" s="92"/>
      <c r="B7" s="86"/>
      <c r="C7" s="84"/>
      <c r="D7" s="41" t="s">
        <v>120</v>
      </c>
      <c r="E7" s="54" t="s">
        <v>121</v>
      </c>
      <c r="F7" s="85"/>
    </row>
    <row r="8" spans="1:6" s="8" customFormat="1" ht="20.100000000000001" customHeight="1" x14ac:dyDescent="0.2">
      <c r="A8" s="34" t="s">
        <v>70</v>
      </c>
      <c r="B8" s="11">
        <f t="shared" ref="B8:F8" si="0">B11+B28</f>
        <v>380058282</v>
      </c>
      <c r="C8" s="11">
        <f t="shared" si="0"/>
        <v>422219943</v>
      </c>
      <c r="D8" s="55">
        <f t="shared" ref="D8:E8" si="1">D11+D28</f>
        <v>0</v>
      </c>
      <c r="E8" s="55">
        <f t="shared" si="1"/>
        <v>8553</v>
      </c>
      <c r="F8" s="28">
        <f t="shared" si="0"/>
        <v>422228496</v>
      </c>
    </row>
    <row r="9" spans="1:6" s="4" customFormat="1" ht="20.100000000000001" customHeight="1" x14ac:dyDescent="0.2">
      <c r="A9" s="20" t="s">
        <v>67</v>
      </c>
      <c r="B9" s="12">
        <f t="shared" ref="B9:C9" si="2">B11</f>
        <v>242569159</v>
      </c>
      <c r="C9" s="12">
        <f t="shared" si="2"/>
        <v>265875255</v>
      </c>
      <c r="D9" s="56">
        <f t="shared" ref="D9:E9" si="3">D11</f>
        <v>0</v>
      </c>
      <c r="E9" s="56">
        <f t="shared" si="3"/>
        <v>3240</v>
      </c>
      <c r="F9" s="56">
        <f t="shared" ref="F9" si="4">F11</f>
        <v>265878495</v>
      </c>
    </row>
    <row r="10" spans="1:6" s="4" customFormat="1" ht="20.100000000000001" customHeight="1" x14ac:dyDescent="0.2">
      <c r="A10" s="20" t="s">
        <v>68</v>
      </c>
      <c r="B10" s="12">
        <f t="shared" ref="B10:C10" si="5">B28</f>
        <v>137489123</v>
      </c>
      <c r="C10" s="12">
        <f t="shared" si="5"/>
        <v>156344688</v>
      </c>
      <c r="D10" s="56">
        <f t="shared" ref="D10:E10" si="6">D28</f>
        <v>0</v>
      </c>
      <c r="E10" s="56">
        <f t="shared" si="6"/>
        <v>5313</v>
      </c>
      <c r="F10" s="56">
        <f t="shared" ref="F10" si="7">F28</f>
        <v>156350001</v>
      </c>
    </row>
    <row r="11" spans="1:6" s="9" customFormat="1" ht="20.100000000000001" customHeight="1" x14ac:dyDescent="0.2">
      <c r="A11" s="35" t="s">
        <v>71</v>
      </c>
      <c r="B11" s="13">
        <f t="shared" ref="B11:F11" si="8">B12+B13+B14+B18+B19</f>
        <v>242569159</v>
      </c>
      <c r="C11" s="13">
        <f t="shared" ref="C11" si="9">C12+C13+C14+C18+C19</f>
        <v>265875255</v>
      </c>
      <c r="D11" s="57">
        <f t="shared" ref="D11:E11" si="10">D12+D13+D14+D18+D19</f>
        <v>0</v>
      </c>
      <c r="E11" s="57">
        <f t="shared" si="10"/>
        <v>3240</v>
      </c>
      <c r="F11" s="30">
        <f t="shared" si="8"/>
        <v>265878495</v>
      </c>
    </row>
    <row r="12" spans="1:6" s="10" customFormat="1" ht="20.100000000000001" customHeight="1" x14ac:dyDescent="0.2">
      <c r="A12" s="18" t="s">
        <v>72</v>
      </c>
      <c r="B12" s="14">
        <v>24378386</v>
      </c>
      <c r="C12" s="14">
        <v>26907305</v>
      </c>
      <c r="D12" s="56"/>
      <c r="E12" s="56">
        <f>4809-33472+9194</f>
        <v>-19469</v>
      </c>
      <c r="F12" s="31">
        <f>SUM(C12:E12)</f>
        <v>26887836</v>
      </c>
    </row>
    <row r="13" spans="1:6" s="5" customFormat="1" ht="20.100000000000001" customHeight="1" x14ac:dyDescent="0.2">
      <c r="A13" s="19" t="s">
        <v>73</v>
      </c>
      <c r="B13" s="15">
        <v>5493934</v>
      </c>
      <c r="C13" s="15">
        <v>5852225</v>
      </c>
      <c r="D13" s="58"/>
      <c r="E13" s="58">
        <f>-32194-24499</f>
        <v>-56693</v>
      </c>
      <c r="F13" s="31">
        <f>SUM(C13:E13)</f>
        <v>5795532</v>
      </c>
    </row>
    <row r="14" spans="1:6" s="10" customFormat="1" ht="20.100000000000001" customHeight="1" x14ac:dyDescent="0.2">
      <c r="A14" s="18" t="s">
        <v>74</v>
      </c>
      <c r="B14" s="14">
        <f t="shared" ref="B14:F14" si="11">SUM(B15:B17)</f>
        <v>54094839</v>
      </c>
      <c r="C14" s="14">
        <f t="shared" si="11"/>
        <v>61197022</v>
      </c>
      <c r="D14" s="59">
        <f t="shared" si="11"/>
        <v>0</v>
      </c>
      <c r="E14" s="59">
        <f t="shared" si="11"/>
        <v>78398</v>
      </c>
      <c r="F14" s="32">
        <f t="shared" si="11"/>
        <v>61275420</v>
      </c>
    </row>
    <row r="15" spans="1:6" s="6" customFormat="1" ht="20.100000000000001" customHeight="1" x14ac:dyDescent="0.2">
      <c r="A15" s="20" t="s">
        <v>75</v>
      </c>
      <c r="B15" s="12">
        <v>1601629</v>
      </c>
      <c r="C15" s="12">
        <v>1806669</v>
      </c>
      <c r="D15" s="56"/>
      <c r="E15" s="56"/>
      <c r="F15" s="29">
        <f>SUM(C15:E15)</f>
        <v>1806669</v>
      </c>
    </row>
    <row r="16" spans="1:6" s="6" customFormat="1" ht="20.100000000000001" customHeight="1" x14ac:dyDescent="0.2">
      <c r="A16" s="20" t="s">
        <v>76</v>
      </c>
      <c r="B16" s="12">
        <v>2828049</v>
      </c>
      <c r="C16" s="12">
        <v>3430427</v>
      </c>
      <c r="D16" s="56"/>
      <c r="E16" s="56"/>
      <c r="F16" s="29">
        <f>SUM(C16:E16)</f>
        <v>3430427</v>
      </c>
    </row>
    <row r="17" spans="1:6" s="6" customFormat="1" ht="20.100000000000001" customHeight="1" x14ac:dyDescent="0.2">
      <c r="A17" s="20" t="s">
        <v>77</v>
      </c>
      <c r="B17" s="12">
        <v>49665161</v>
      </c>
      <c r="C17" s="12">
        <v>55959926</v>
      </c>
      <c r="D17" s="56"/>
      <c r="E17" s="56">
        <f>27385+34252+16761</f>
        <v>78398</v>
      </c>
      <c r="F17" s="29">
        <f>SUM(C17:E17)</f>
        <v>56038324</v>
      </c>
    </row>
    <row r="18" spans="1:6" s="10" customFormat="1" ht="20.100000000000001" customHeight="1" x14ac:dyDescent="0.2">
      <c r="A18" s="18" t="s">
        <v>78</v>
      </c>
      <c r="B18" s="14">
        <v>75903</v>
      </c>
      <c r="C18" s="14">
        <v>80490</v>
      </c>
      <c r="D18" s="58"/>
      <c r="E18" s="58">
        <v>-496</v>
      </c>
      <c r="F18" s="31">
        <f>SUM(C18:E18)</f>
        <v>79994</v>
      </c>
    </row>
    <row r="19" spans="1:6" s="10" customFormat="1" ht="20.100000000000001" customHeight="1" x14ac:dyDescent="0.2">
      <c r="A19" s="18" t="s">
        <v>79</v>
      </c>
      <c r="B19" s="14">
        <f t="shared" ref="B19:F19" si="12">SUM(B20:B25)</f>
        <v>158526097</v>
      </c>
      <c r="C19" s="14">
        <f t="shared" si="12"/>
        <v>171838213</v>
      </c>
      <c r="D19" s="59">
        <f t="shared" si="12"/>
        <v>0</v>
      </c>
      <c r="E19" s="59">
        <f t="shared" si="12"/>
        <v>1500</v>
      </c>
      <c r="F19" s="32">
        <f t="shared" si="12"/>
        <v>171839713</v>
      </c>
    </row>
    <row r="20" spans="1:6" s="6" customFormat="1" ht="20.100000000000001" customHeight="1" x14ac:dyDescent="0.2">
      <c r="A20" s="20" t="s">
        <v>80</v>
      </c>
      <c r="B20" s="12">
        <v>16953</v>
      </c>
      <c r="C20" s="12">
        <v>25108</v>
      </c>
      <c r="D20" s="56"/>
      <c r="E20" s="56">
        <v>1500</v>
      </c>
      <c r="F20" s="29">
        <f>SUM(C20:E20)</f>
        <v>26608</v>
      </c>
    </row>
    <row r="21" spans="1:6" s="6" customFormat="1" ht="20.100000000000001" customHeight="1" x14ac:dyDescent="0.2">
      <c r="A21" s="20" t="s">
        <v>81</v>
      </c>
      <c r="B21" s="12">
        <v>11120228</v>
      </c>
      <c r="C21" s="12">
        <v>12894167</v>
      </c>
      <c r="D21" s="56"/>
      <c r="E21" s="56"/>
      <c r="F21" s="29">
        <f>SUM(C21:E21)</f>
        <v>12894167</v>
      </c>
    </row>
    <row r="22" spans="1:6" s="6" customFormat="1" ht="20.100000000000001" customHeight="1" x14ac:dyDescent="0.2">
      <c r="A22" s="20" t="s">
        <v>82</v>
      </c>
      <c r="B22" s="12">
        <v>3375806</v>
      </c>
      <c r="C22" s="12">
        <v>10875806</v>
      </c>
      <c r="D22" s="56"/>
      <c r="E22" s="56"/>
      <c r="F22" s="29">
        <f>SUM(C22:E22)</f>
        <v>10875806</v>
      </c>
    </row>
    <row r="23" spans="1:6" s="6" customFormat="1" ht="20.100000000000001" customHeight="1" x14ac:dyDescent="0.2">
      <c r="A23" s="20" t="s">
        <v>83</v>
      </c>
      <c r="B23" s="12">
        <v>1244850</v>
      </c>
      <c r="C23" s="12">
        <v>319967</v>
      </c>
      <c r="D23" s="56"/>
      <c r="E23" s="56"/>
      <c r="F23" s="29">
        <f>SUM(C23:E23)</f>
        <v>319967</v>
      </c>
    </row>
    <row r="24" spans="1:6" s="6" customFormat="1" ht="20.100000000000001" customHeight="1" x14ac:dyDescent="0.2">
      <c r="A24" s="20" t="s">
        <v>84</v>
      </c>
      <c r="B24" s="12">
        <v>128252992</v>
      </c>
      <c r="C24" s="12">
        <v>141337603</v>
      </c>
      <c r="D24" s="56"/>
      <c r="E24" s="56"/>
      <c r="F24" s="29">
        <f>SUM(C24:E24)</f>
        <v>141337603</v>
      </c>
    </row>
    <row r="25" spans="1:6" s="6" customFormat="1" ht="20.100000000000001" customHeight="1" x14ac:dyDescent="0.2">
      <c r="A25" s="20" t="s">
        <v>85</v>
      </c>
      <c r="B25" s="12">
        <f t="shared" ref="B25:F25" si="13">SUM(B26:B27)</f>
        <v>14515268</v>
      </c>
      <c r="C25" s="12">
        <f t="shared" si="13"/>
        <v>6385562</v>
      </c>
      <c r="D25" s="56">
        <f t="shared" si="13"/>
        <v>0</v>
      </c>
      <c r="E25" s="56">
        <f t="shared" si="13"/>
        <v>0</v>
      </c>
      <c r="F25" s="29">
        <f t="shared" si="13"/>
        <v>6385562</v>
      </c>
    </row>
    <row r="26" spans="1:6" s="5" customFormat="1" ht="20.100000000000001" customHeight="1" x14ac:dyDescent="0.2">
      <c r="A26" s="19" t="s">
        <v>86</v>
      </c>
      <c r="B26" s="15">
        <v>4515268</v>
      </c>
      <c r="C26" s="15">
        <v>1610280</v>
      </c>
      <c r="D26" s="56"/>
      <c r="E26" s="56"/>
      <c r="F26" s="29">
        <f>SUM(C26:E26)</f>
        <v>1610280</v>
      </c>
    </row>
    <row r="27" spans="1:6" s="45" customFormat="1" ht="20.100000000000001" customHeight="1" x14ac:dyDescent="0.2">
      <c r="A27" s="43" t="s">
        <v>87</v>
      </c>
      <c r="B27" s="77">
        <v>10000000</v>
      </c>
      <c r="C27" s="77">
        <v>4775282</v>
      </c>
      <c r="D27" s="62"/>
      <c r="E27" s="62"/>
      <c r="F27" s="76">
        <f>SUM(C27:E27)</f>
        <v>4775282</v>
      </c>
    </row>
    <row r="28" spans="1:6" s="9" customFormat="1" ht="20.100000000000001" customHeight="1" x14ac:dyDescent="0.2">
      <c r="A28" s="35" t="s">
        <v>88</v>
      </c>
      <c r="B28" s="13">
        <f t="shared" ref="B28:F28" si="14">B29+B35+B40</f>
        <v>137489123</v>
      </c>
      <c r="C28" s="13">
        <f t="shared" ref="C28" si="15">C29+C35+C40</f>
        <v>156344688</v>
      </c>
      <c r="D28" s="57">
        <f t="shared" ref="D28:E28" si="16">D29+D35+D40</f>
        <v>0</v>
      </c>
      <c r="E28" s="57">
        <f t="shared" si="16"/>
        <v>5313</v>
      </c>
      <c r="F28" s="30">
        <f t="shared" si="14"/>
        <v>156350001</v>
      </c>
    </row>
    <row r="29" spans="1:6" s="10" customFormat="1" ht="20.100000000000001" customHeight="1" x14ac:dyDescent="0.2">
      <c r="A29" s="18" t="s">
        <v>89</v>
      </c>
      <c r="B29" s="14">
        <f t="shared" ref="B29:F29" si="17">SUM(B30:B34)</f>
        <v>72765372</v>
      </c>
      <c r="C29" s="14">
        <f t="shared" ref="C29" si="18">SUM(C30:C34)</f>
        <v>89172331</v>
      </c>
      <c r="D29" s="59">
        <f t="shared" ref="D29:E29" si="19">SUM(D30:D34)</f>
        <v>0</v>
      </c>
      <c r="E29" s="59">
        <f t="shared" si="19"/>
        <v>5313</v>
      </c>
      <c r="F29" s="32">
        <f t="shared" si="17"/>
        <v>89177644</v>
      </c>
    </row>
    <row r="30" spans="1:6" s="6" customFormat="1" ht="20.100000000000001" customHeight="1" x14ac:dyDescent="0.2">
      <c r="A30" s="20" t="s">
        <v>90</v>
      </c>
      <c r="B30" s="12">
        <v>34842043</v>
      </c>
      <c r="C30" s="12">
        <v>48251203</v>
      </c>
      <c r="D30" s="56"/>
      <c r="E30" s="56"/>
      <c r="F30" s="29">
        <f>SUM(C30:E30)</f>
        <v>48251203</v>
      </c>
    </row>
    <row r="31" spans="1:6" s="6" customFormat="1" ht="20.100000000000001" customHeight="1" x14ac:dyDescent="0.2">
      <c r="A31" s="20" t="s">
        <v>91</v>
      </c>
      <c r="B31" s="12">
        <v>31700292</v>
      </c>
      <c r="C31" s="12">
        <v>32175902</v>
      </c>
      <c r="D31" s="56"/>
      <c r="E31" s="56"/>
      <c r="F31" s="29">
        <f>SUM(C31:E31)</f>
        <v>32175902</v>
      </c>
    </row>
    <row r="32" spans="1:6" s="6" customFormat="1" ht="20.100000000000001" customHeight="1" x14ac:dyDescent="0.2">
      <c r="A32" s="20" t="s">
        <v>92</v>
      </c>
      <c r="B32" s="12">
        <v>497972</v>
      </c>
      <c r="C32" s="12">
        <v>1269462</v>
      </c>
      <c r="D32" s="56"/>
      <c r="E32" s="56">
        <f>3045+348</f>
        <v>3393</v>
      </c>
      <c r="F32" s="29">
        <f>SUM(C32:E32)</f>
        <v>1272855</v>
      </c>
    </row>
    <row r="33" spans="1:6" s="6" customFormat="1" ht="20.100000000000001" customHeight="1" x14ac:dyDescent="0.2">
      <c r="A33" s="20" t="s">
        <v>93</v>
      </c>
      <c r="B33" s="12">
        <v>0</v>
      </c>
      <c r="C33" s="12">
        <v>0</v>
      </c>
      <c r="D33" s="56"/>
      <c r="E33" s="56"/>
      <c r="F33" s="29">
        <f>SUM(C33:E33)</f>
        <v>0</v>
      </c>
    </row>
    <row r="34" spans="1:6" s="6" customFormat="1" ht="20.100000000000001" customHeight="1" x14ac:dyDescent="0.2">
      <c r="A34" s="20" t="s">
        <v>94</v>
      </c>
      <c r="B34" s="12">
        <v>5725065</v>
      </c>
      <c r="C34" s="12">
        <v>7475764</v>
      </c>
      <c r="D34" s="56"/>
      <c r="E34" s="56">
        <f>1830+90</f>
        <v>1920</v>
      </c>
      <c r="F34" s="29">
        <f>SUM(C34:E34)</f>
        <v>7477684</v>
      </c>
    </row>
    <row r="35" spans="1:6" s="10" customFormat="1" ht="20.100000000000001" customHeight="1" x14ac:dyDescent="0.2">
      <c r="A35" s="18" t="s">
        <v>95</v>
      </c>
      <c r="B35" s="14">
        <f t="shared" ref="B35:F35" si="20">SUM(B36:B39)</f>
        <v>26420677</v>
      </c>
      <c r="C35" s="14">
        <f t="shared" si="20"/>
        <v>28862960</v>
      </c>
      <c r="D35" s="59">
        <f t="shared" si="20"/>
        <v>0</v>
      </c>
      <c r="E35" s="59">
        <f t="shared" si="20"/>
        <v>0</v>
      </c>
      <c r="F35" s="32">
        <f t="shared" si="20"/>
        <v>28862960</v>
      </c>
    </row>
    <row r="36" spans="1:6" s="6" customFormat="1" ht="20.100000000000001" customHeight="1" x14ac:dyDescent="0.2">
      <c r="A36" s="20" t="s">
        <v>96</v>
      </c>
      <c r="B36" s="12">
        <v>609513</v>
      </c>
      <c r="C36" s="12">
        <v>681113</v>
      </c>
      <c r="D36" s="56"/>
      <c r="E36" s="56"/>
      <c r="F36" s="29">
        <f>SUM(C36:E36)</f>
        <v>681113</v>
      </c>
    </row>
    <row r="37" spans="1:6" s="6" customFormat="1" ht="20.100000000000001" customHeight="1" x14ac:dyDescent="0.2">
      <c r="A37" s="20" t="s">
        <v>97</v>
      </c>
      <c r="B37" s="12">
        <v>19946899</v>
      </c>
      <c r="C37" s="12">
        <v>22028454</v>
      </c>
      <c r="D37" s="56"/>
      <c r="E37" s="56"/>
      <c r="F37" s="29">
        <f>SUM(C37:E37)</f>
        <v>22028454</v>
      </c>
    </row>
    <row r="38" spans="1:6" s="6" customFormat="1" ht="20.100000000000001" customHeight="1" x14ac:dyDescent="0.2">
      <c r="A38" s="20" t="s">
        <v>98</v>
      </c>
      <c r="B38" s="12">
        <v>1849576</v>
      </c>
      <c r="C38" s="12">
        <v>1943317</v>
      </c>
      <c r="D38" s="56"/>
      <c r="E38" s="56"/>
      <c r="F38" s="29">
        <f>SUM(C38:E38)</f>
        <v>1943317</v>
      </c>
    </row>
    <row r="39" spans="1:6" s="49" customFormat="1" ht="20.100000000000001" customHeight="1" x14ac:dyDescent="0.2">
      <c r="A39" s="47" t="s">
        <v>99</v>
      </c>
      <c r="B39" s="48">
        <v>4014689</v>
      </c>
      <c r="C39" s="48">
        <v>4210076</v>
      </c>
      <c r="D39" s="62"/>
      <c r="E39" s="62"/>
      <c r="F39" s="29">
        <f>SUM(C39:E39)</f>
        <v>4210076</v>
      </c>
    </row>
    <row r="40" spans="1:6" s="10" customFormat="1" ht="20.100000000000001" customHeight="1" x14ac:dyDescent="0.2">
      <c r="A40" s="18" t="s">
        <v>100</v>
      </c>
      <c r="B40" s="14">
        <f t="shared" ref="B40:F40" si="21">SUM(B41:B45)</f>
        <v>38303074</v>
      </c>
      <c r="C40" s="14">
        <f t="shared" si="21"/>
        <v>38309397</v>
      </c>
      <c r="D40" s="59">
        <f t="shared" ref="D40:E40" si="22">SUM(D41:D45)</f>
        <v>0</v>
      </c>
      <c r="E40" s="59">
        <f t="shared" si="22"/>
        <v>0</v>
      </c>
      <c r="F40" s="32">
        <f t="shared" si="21"/>
        <v>38309397</v>
      </c>
    </row>
    <row r="41" spans="1:6" s="6" customFormat="1" ht="20.100000000000001" customHeight="1" x14ac:dyDescent="0.2">
      <c r="A41" s="20" t="s">
        <v>101</v>
      </c>
      <c r="B41" s="12">
        <v>50040</v>
      </c>
      <c r="C41" s="12">
        <v>87072</v>
      </c>
      <c r="D41" s="56"/>
      <c r="E41" s="56"/>
      <c r="F41" s="29">
        <f>SUM(C41:E41)</f>
        <v>87072</v>
      </c>
    </row>
    <row r="42" spans="1:6" s="6" customFormat="1" ht="20.100000000000001" customHeight="1" x14ac:dyDescent="0.2">
      <c r="A42" s="20" t="s">
        <v>102</v>
      </c>
      <c r="B42" s="12">
        <v>9175247</v>
      </c>
      <c r="C42" s="12">
        <v>9337340</v>
      </c>
      <c r="D42" s="56"/>
      <c r="E42" s="56"/>
      <c r="F42" s="29">
        <f>SUM(C42:E42)</f>
        <v>9337340</v>
      </c>
    </row>
    <row r="43" spans="1:6" s="6" customFormat="1" ht="20.100000000000001" customHeight="1" x14ac:dyDescent="0.2">
      <c r="A43" s="20" t="s">
        <v>103</v>
      </c>
      <c r="B43" s="12">
        <v>91000</v>
      </c>
      <c r="C43" s="12">
        <v>312750</v>
      </c>
      <c r="D43" s="56"/>
      <c r="E43" s="56"/>
      <c r="F43" s="29">
        <f>SUM(C43:E43)</f>
        <v>312750</v>
      </c>
    </row>
    <row r="44" spans="1:6" s="6" customFormat="1" ht="20.100000000000001" customHeight="1" x14ac:dyDescent="0.2">
      <c r="A44" s="20" t="s">
        <v>104</v>
      </c>
      <c r="B44" s="12">
        <v>28142460</v>
      </c>
      <c r="C44" s="12">
        <v>27710029</v>
      </c>
      <c r="D44" s="56"/>
      <c r="E44" s="56"/>
      <c r="F44" s="29">
        <f>SUM(C44:E44)</f>
        <v>27710029</v>
      </c>
    </row>
    <row r="45" spans="1:6" s="49" customFormat="1" ht="20.100000000000001" customHeight="1" x14ac:dyDescent="0.2">
      <c r="A45" s="47" t="s">
        <v>105</v>
      </c>
      <c r="B45" s="48">
        <v>844327</v>
      </c>
      <c r="C45" s="48">
        <v>862206</v>
      </c>
      <c r="D45" s="62"/>
      <c r="E45" s="62"/>
      <c r="F45" s="76">
        <f>SUM(C45:E45)</f>
        <v>862206</v>
      </c>
    </row>
    <row r="46" spans="1:6" s="8" customFormat="1" ht="20.100000000000001" customHeight="1" x14ac:dyDescent="0.2">
      <c r="A46" s="34" t="s">
        <v>106</v>
      </c>
      <c r="B46" s="11">
        <f t="shared" ref="B46:F46" si="23">B47+B58</f>
        <v>6058753</v>
      </c>
      <c r="C46" s="11">
        <f t="shared" ref="C46" si="24">C47+C58</f>
        <v>133138523</v>
      </c>
      <c r="D46" s="55">
        <f t="shared" ref="D46:E46" si="25">D47+D58</f>
        <v>870527</v>
      </c>
      <c r="E46" s="55">
        <f t="shared" si="25"/>
        <v>0</v>
      </c>
      <c r="F46" s="28">
        <f t="shared" si="23"/>
        <v>134009050</v>
      </c>
    </row>
    <row r="47" spans="1:6" s="9" customFormat="1" ht="20.100000000000001" customHeight="1" x14ac:dyDescent="0.2">
      <c r="A47" s="35" t="s">
        <v>107</v>
      </c>
      <c r="B47" s="13">
        <f t="shared" ref="B47:F47" si="26">B48+B49+B50+B53+B56+B57</f>
        <v>6058753</v>
      </c>
      <c r="C47" s="13">
        <f t="shared" ref="C47" si="27">C48+C49+C50+C53+C56+C57</f>
        <v>133138523</v>
      </c>
      <c r="D47" s="57">
        <f t="shared" ref="D47:E47" si="28">D48+D49+D50+D53+D56+D57</f>
        <v>870527</v>
      </c>
      <c r="E47" s="57">
        <f t="shared" si="28"/>
        <v>0</v>
      </c>
      <c r="F47" s="30">
        <f t="shared" si="26"/>
        <v>134009050</v>
      </c>
    </row>
    <row r="48" spans="1:6" s="5" customFormat="1" ht="20.100000000000001" customHeight="1" x14ac:dyDescent="0.2">
      <c r="A48" s="19" t="s">
        <v>108</v>
      </c>
      <c r="B48" s="15">
        <v>6058753</v>
      </c>
      <c r="C48" s="15">
        <v>61240045</v>
      </c>
      <c r="D48" s="56"/>
      <c r="E48" s="56"/>
      <c r="F48" s="29">
        <f>SUM(C48:E48)</f>
        <v>61240045</v>
      </c>
    </row>
    <row r="49" spans="1:15" s="5" customFormat="1" ht="20.100000000000001" customHeight="1" x14ac:dyDescent="0.2">
      <c r="A49" s="19" t="s">
        <v>109</v>
      </c>
      <c r="B49" s="15">
        <v>0</v>
      </c>
      <c r="C49" s="15">
        <v>61990460</v>
      </c>
      <c r="D49" s="56"/>
      <c r="E49" s="56"/>
      <c r="F49" s="29">
        <f>SUM(C49:E49)</f>
        <v>61990460</v>
      </c>
    </row>
    <row r="50" spans="1:15" s="5" customFormat="1" ht="20.100000000000001" customHeight="1" x14ac:dyDescent="0.2">
      <c r="A50" s="19" t="s">
        <v>110</v>
      </c>
      <c r="B50" s="15">
        <f t="shared" ref="B50:F50" si="29">B51+B52</f>
        <v>66248033</v>
      </c>
      <c r="C50" s="15">
        <f t="shared" si="29"/>
        <v>70418892</v>
      </c>
      <c r="D50" s="60">
        <f>D51+D52</f>
        <v>0</v>
      </c>
      <c r="E50" s="60">
        <f t="shared" ref="E50" si="30">E51+E52</f>
        <v>0</v>
      </c>
      <c r="F50" s="33">
        <f t="shared" si="29"/>
        <v>70418892</v>
      </c>
    </row>
    <row r="51" spans="1:15" s="6" customFormat="1" ht="20.100000000000001" customHeight="1" x14ac:dyDescent="0.2">
      <c r="A51" s="20" t="s">
        <v>111</v>
      </c>
      <c r="B51" s="12">
        <v>32272145</v>
      </c>
      <c r="C51" s="12">
        <v>35391739</v>
      </c>
      <c r="D51" s="56"/>
      <c r="E51" s="56"/>
      <c r="F51" s="29">
        <f>SUM(C51:E51)</f>
        <v>35391739</v>
      </c>
    </row>
    <row r="52" spans="1:15" s="6" customFormat="1" ht="20.100000000000001" customHeight="1" x14ac:dyDescent="0.2">
      <c r="A52" s="20" t="s">
        <v>112</v>
      </c>
      <c r="B52" s="12">
        <v>33975888</v>
      </c>
      <c r="C52" s="12">
        <v>35027153</v>
      </c>
      <c r="D52" s="56"/>
      <c r="E52" s="56"/>
      <c r="F52" s="29">
        <f>SUM(C52:E52)</f>
        <v>35027153</v>
      </c>
    </row>
    <row r="53" spans="1:15" s="5" customFormat="1" ht="20.100000000000001" customHeight="1" x14ac:dyDescent="0.2">
      <c r="A53" s="19" t="s">
        <v>113</v>
      </c>
      <c r="B53" s="15">
        <f t="shared" ref="B53:F53" si="31">B54+B55</f>
        <v>-66248033</v>
      </c>
      <c r="C53" s="15">
        <f t="shared" si="31"/>
        <v>-70418892</v>
      </c>
      <c r="D53" s="60">
        <f t="shared" ref="D53:E53" si="32">D54+D55</f>
        <v>0</v>
      </c>
      <c r="E53" s="60">
        <f t="shared" si="32"/>
        <v>0</v>
      </c>
      <c r="F53" s="33">
        <f t="shared" si="31"/>
        <v>-70418892</v>
      </c>
    </row>
    <row r="54" spans="1:15" s="6" customFormat="1" ht="20.100000000000001" customHeight="1" x14ac:dyDescent="0.2">
      <c r="A54" s="20" t="s">
        <v>114</v>
      </c>
      <c r="B54" s="12">
        <f t="shared" ref="B54:F55" si="33">B51*-1</f>
        <v>-32272145</v>
      </c>
      <c r="C54" s="12">
        <f t="shared" ref="C54" si="34">C51*-1</f>
        <v>-35391739</v>
      </c>
      <c r="D54" s="56">
        <f>D51*-1</f>
        <v>0</v>
      </c>
      <c r="E54" s="56">
        <f t="shared" ref="E54" si="35">E51*-1</f>
        <v>0</v>
      </c>
      <c r="F54" s="29">
        <f t="shared" si="33"/>
        <v>-35391739</v>
      </c>
    </row>
    <row r="55" spans="1:15" s="6" customFormat="1" ht="20.100000000000001" customHeight="1" x14ac:dyDescent="0.2">
      <c r="A55" s="20" t="s">
        <v>115</v>
      </c>
      <c r="B55" s="12">
        <f t="shared" si="33"/>
        <v>-33975888</v>
      </c>
      <c r="C55" s="12">
        <f t="shared" ref="C55" si="36">C52*-1</f>
        <v>-35027153</v>
      </c>
      <c r="D55" s="56">
        <f>D52*-1</f>
        <v>0</v>
      </c>
      <c r="E55" s="56">
        <f t="shared" ref="E55" si="37">E52*-1</f>
        <v>0</v>
      </c>
      <c r="F55" s="29">
        <f t="shared" si="33"/>
        <v>-35027153</v>
      </c>
    </row>
    <row r="56" spans="1:15" s="5" customFormat="1" ht="20.100000000000001" customHeight="1" x14ac:dyDescent="0.2">
      <c r="A56" s="19" t="s">
        <v>116</v>
      </c>
      <c r="B56" s="15">
        <v>0</v>
      </c>
      <c r="C56" s="15">
        <v>0</v>
      </c>
      <c r="D56" s="56"/>
      <c r="E56" s="56"/>
      <c r="F56" s="29">
        <f>SUM(C56:E56)</f>
        <v>0</v>
      </c>
    </row>
    <row r="57" spans="1:15" s="5" customFormat="1" ht="20.100000000000001" customHeight="1" x14ac:dyDescent="0.2">
      <c r="A57" s="19" t="s">
        <v>117</v>
      </c>
      <c r="B57" s="15">
        <v>0</v>
      </c>
      <c r="C57" s="15">
        <v>9908018</v>
      </c>
      <c r="D57" s="56">
        <v>870527</v>
      </c>
      <c r="E57" s="56"/>
      <c r="F57" s="29">
        <f>SUM(C57:E57)</f>
        <v>10778545</v>
      </c>
    </row>
    <row r="58" spans="1:15" s="9" customFormat="1" ht="20.100000000000001" customHeight="1" x14ac:dyDescent="0.2">
      <c r="A58" s="35" t="s">
        <v>118</v>
      </c>
      <c r="B58" s="13">
        <v>0</v>
      </c>
      <c r="C58" s="13">
        <v>0</v>
      </c>
      <c r="D58" s="58"/>
      <c r="E58" s="58"/>
      <c r="F58" s="31">
        <f>SUM(C58:E58)</f>
        <v>0</v>
      </c>
    </row>
    <row r="59" spans="1:15" s="8" customFormat="1" ht="20.100000000000001" customHeight="1" x14ac:dyDescent="0.2">
      <c r="A59" s="34" t="s">
        <v>119</v>
      </c>
      <c r="B59" s="11">
        <f t="shared" ref="B59:F59" si="38">B46+B8</f>
        <v>386117035</v>
      </c>
      <c r="C59" s="11">
        <f t="shared" si="38"/>
        <v>555358466</v>
      </c>
      <c r="D59" s="55">
        <f t="shared" si="38"/>
        <v>870527</v>
      </c>
      <c r="E59" s="55">
        <f t="shared" si="38"/>
        <v>8553</v>
      </c>
      <c r="F59" s="28">
        <f t="shared" si="38"/>
        <v>556237546</v>
      </c>
    </row>
    <row r="60" spans="1:15" s="69" customFormat="1" ht="20.100000000000001" customHeight="1" x14ac:dyDescent="0.2">
      <c r="A60" s="67"/>
      <c r="B60" s="68"/>
      <c r="C60" s="68"/>
      <c r="D60" s="53"/>
      <c r="E60" s="53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s="69" customFormat="1" ht="20.100000000000001" customHeight="1" x14ac:dyDescent="0.2">
      <c r="A61" s="67"/>
      <c r="B61" s="68"/>
      <c r="C61" s="68"/>
      <c r="D61" s="53"/>
      <c r="E61" s="53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 s="69" customFormat="1" ht="20.100000000000001" customHeight="1" x14ac:dyDescent="0.2">
      <c r="A62" s="67"/>
      <c r="B62" s="68"/>
      <c r="C62" s="68"/>
      <c r="D62" s="53"/>
      <c r="E62" s="53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 s="69" customFormat="1" ht="20.100000000000001" customHeight="1" x14ac:dyDescent="0.2">
      <c r="A63" s="67"/>
      <c r="B63" s="68"/>
      <c r="C63" s="68"/>
      <c r="D63" s="68"/>
      <c r="E63" s="68"/>
      <c r="F63" s="68"/>
      <c r="G63" s="25"/>
      <c r="H63" s="25"/>
      <c r="I63" s="25"/>
      <c r="J63" s="25"/>
      <c r="K63" s="25"/>
      <c r="L63" s="25"/>
      <c r="M63" s="25"/>
      <c r="N63" s="25"/>
      <c r="O63" s="25"/>
    </row>
    <row r="64" spans="1:15" s="69" customFormat="1" ht="20.100000000000001" customHeight="1" x14ac:dyDescent="0.2">
      <c r="A64" s="67"/>
      <c r="B64" s="68"/>
      <c r="C64" s="68"/>
      <c r="D64" s="53"/>
      <c r="E64" s="53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15" s="69" customFormat="1" ht="20.100000000000001" customHeight="1" x14ac:dyDescent="0.2">
      <c r="A65" s="67"/>
      <c r="B65" s="68"/>
      <c r="C65" s="68"/>
      <c r="D65" s="53"/>
      <c r="E65" s="53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s="69" customFormat="1" ht="20.100000000000001" customHeight="1" x14ac:dyDescent="0.2">
      <c r="A66" s="67"/>
      <c r="B66" s="68"/>
      <c r="C66" s="68"/>
      <c r="D66" s="53"/>
      <c r="E66" s="53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s="69" customFormat="1" ht="20.100000000000001" customHeight="1" x14ac:dyDescent="0.2">
      <c r="A67" s="67"/>
      <c r="B67" s="68"/>
      <c r="C67" s="68"/>
      <c r="D67" s="53"/>
      <c r="E67" s="53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s="69" customFormat="1" ht="20.100000000000001" customHeight="1" x14ac:dyDescent="0.2">
      <c r="A68" s="67"/>
      <c r="B68" s="68"/>
      <c r="C68" s="68"/>
      <c r="D68" s="53"/>
      <c r="E68" s="53"/>
      <c r="F68" s="25"/>
      <c r="G68" s="25"/>
      <c r="H68" s="25"/>
      <c r="I68" s="25"/>
      <c r="J68" s="25"/>
      <c r="K68" s="25"/>
      <c r="L68" s="25"/>
      <c r="M68" s="25"/>
      <c r="N68" s="25"/>
      <c r="O68" s="25"/>
    </row>
  </sheetData>
  <mergeCells count="8">
    <mergeCell ref="A2:F2"/>
    <mergeCell ref="A3:F3"/>
    <mergeCell ref="A4:F4"/>
    <mergeCell ref="A6:A7"/>
    <mergeCell ref="B6:B7"/>
    <mergeCell ref="F6:F7"/>
    <mergeCell ref="D6:E6"/>
    <mergeCell ref="C6:C7"/>
  </mergeCells>
  <printOptions horizontalCentered="1"/>
  <pageMargins left="0.31496062992125984" right="0.35433070866141736" top="0.74803149606299213" bottom="0.74803149606299213" header="0.31496062992125984" footer="0.31496062992125984"/>
  <pageSetup paperSize="9" scale="75" orientation="landscape" r:id="rId1"/>
  <rowBreaks count="2" manualBreakCount="2">
    <brk id="27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5</vt:i4>
      </vt:variant>
    </vt:vector>
  </HeadingPairs>
  <TitlesOfParts>
    <vt:vector size="8" baseType="lpstr">
      <vt:lpstr>Állami pót.</vt:lpstr>
      <vt:lpstr>Bevételek</vt:lpstr>
      <vt:lpstr>Kiadások</vt:lpstr>
      <vt:lpstr>Bevételek!Nyomtatási_cím</vt:lpstr>
      <vt:lpstr>Kiadások!Nyomtatási_cím</vt:lpstr>
      <vt:lpstr>'Állami pót.'!Nyomtatási_terület</vt:lpstr>
      <vt:lpstr>Bevételek!Nyomtatási_terület</vt:lpstr>
      <vt:lpstr>Kiadások!Nyomtatási_terület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Sipos Olívia</dc:creator>
  <cp:lastModifiedBy>Bazsóné Szilágyi Judit dr.</cp:lastModifiedBy>
  <cp:lastPrinted>2020-01-20T08:43:05Z</cp:lastPrinted>
  <dcterms:created xsi:type="dcterms:W3CDTF">2015-02-12T14:07:35Z</dcterms:created>
  <dcterms:modified xsi:type="dcterms:W3CDTF">2020-01-20T08:43:08Z</dcterms:modified>
</cp:coreProperties>
</file>