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ntrolling\06_KSZ\2020\Nyomtatható\"/>
    </mc:Choice>
  </mc:AlternateContent>
  <xr:revisionPtr revIDLastSave="0" documentId="13_ncr:1_{B91F10B0-B9E5-4B26-924E-6B5A5A807784}" xr6:coauthVersionLast="45" xr6:coauthVersionMax="45" xr10:uidLastSave="{00000000-0000-0000-0000-000000000000}"/>
  <bookViews>
    <workbookView xWindow="-120" yWindow="-120" windowWidth="29040" windowHeight="15840" xr2:uid="{651D9297-A1F1-44DD-BD6D-48B59BB4FB7A}"/>
  </bookViews>
  <sheets>
    <sheet name="5. mell- BFVK bérleti díj bev." sheetId="1" r:id="rId1"/>
  </sheets>
  <definedNames>
    <definedName name="_xlnm._FilterDatabase" localSheetId="0" hidden="1">'5. mell- BFVK bérleti díj bev.'!$A$3:$Q$140</definedName>
    <definedName name="_xlnm.Print_Titles" localSheetId="0">'5. mell- BFVK bérleti díj bev.'!$1:$3</definedName>
    <definedName name="_xlnm.Print_Area" localSheetId="0">'5. mell- BFVK bérleti díj bev.'!$A$1:$O$147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6" i="1" l="1"/>
  <c r="I140" i="1" l="1"/>
  <c r="K140" i="1" s="1"/>
  <c r="M140" i="1" s="1"/>
  <c r="I139" i="1"/>
  <c r="K139" i="1" s="1"/>
  <c r="M139" i="1" s="1"/>
  <c r="I138" i="1"/>
  <c r="K138" i="1" s="1"/>
  <c r="M138" i="1" s="1"/>
  <c r="I137" i="1"/>
  <c r="K137" i="1" s="1"/>
  <c r="M137" i="1" s="1"/>
  <c r="I136" i="1"/>
  <c r="K136" i="1" s="1"/>
  <c r="M136" i="1" s="1"/>
  <c r="I135" i="1"/>
  <c r="K135" i="1" s="1"/>
  <c r="M135" i="1" s="1"/>
  <c r="I134" i="1"/>
  <c r="K134" i="1" s="1"/>
  <c r="M134" i="1" s="1"/>
  <c r="I133" i="1"/>
  <c r="K133" i="1" s="1"/>
  <c r="M133" i="1" s="1"/>
  <c r="I132" i="1"/>
  <c r="K132" i="1" s="1"/>
  <c r="M132" i="1" s="1"/>
  <c r="I131" i="1"/>
  <c r="K131" i="1" s="1"/>
  <c r="M131" i="1" s="1"/>
  <c r="I130" i="1"/>
  <c r="K130" i="1" s="1"/>
  <c r="M130" i="1" s="1"/>
  <c r="I129" i="1"/>
  <c r="K129" i="1" s="1"/>
  <c r="M129" i="1" s="1"/>
  <c r="I128" i="1"/>
  <c r="K128" i="1" s="1"/>
  <c r="M128" i="1" s="1"/>
  <c r="I127" i="1"/>
  <c r="K127" i="1" s="1"/>
  <c r="M127" i="1" s="1"/>
  <c r="M146" i="1" l="1"/>
  <c r="H121" i="1" l="1"/>
  <c r="H115" i="1"/>
  <c r="H114" i="1"/>
  <c r="H113" i="1"/>
  <c r="H110" i="1"/>
  <c r="H108" i="1"/>
  <c r="H105" i="1"/>
  <c r="H102" i="1"/>
  <c r="H96" i="1"/>
  <c r="H94" i="1"/>
  <c r="H91" i="1"/>
  <c r="H89" i="1"/>
  <c r="H88" i="1"/>
  <c r="H82" i="1"/>
  <c r="H79" i="1"/>
  <c r="H76" i="1"/>
  <c r="H70" i="1"/>
  <c r="H68" i="1"/>
  <c r="H65" i="1"/>
  <c r="H61" i="1"/>
  <c r="H60" i="1"/>
  <c r="H58" i="1"/>
  <c r="H57" i="1"/>
  <c r="H55" i="1"/>
  <c r="H54" i="1"/>
  <c r="H52" i="1"/>
  <c r="H51" i="1"/>
  <c r="H49" i="1"/>
  <c r="H48" i="1"/>
  <c r="H46" i="1"/>
  <c r="H45" i="1"/>
  <c r="H44" i="1"/>
  <c r="H43" i="1"/>
  <c r="H41" i="1"/>
  <c r="H39" i="1"/>
  <c r="H38" i="1"/>
  <c r="H37" i="1"/>
  <c r="H36" i="1"/>
  <c r="H35" i="1"/>
  <c r="H33" i="1"/>
  <c r="H32" i="1"/>
  <c r="H30" i="1"/>
  <c r="H27" i="1"/>
  <c r="H23" i="1"/>
  <c r="H22" i="1"/>
  <c r="H21" i="1"/>
  <c r="H20" i="1"/>
  <c r="H14" i="1"/>
  <c r="H13" i="1"/>
  <c r="H11" i="1"/>
  <c r="H9" i="1"/>
  <c r="H5" i="1"/>
  <c r="H4" i="1"/>
  <c r="M109" i="1"/>
  <c r="M99" i="1"/>
  <c r="M82" i="1"/>
  <c r="M76" i="1"/>
  <c r="M75" i="1"/>
  <c r="M68" i="1"/>
  <c r="M55" i="1"/>
  <c r="M51" i="1"/>
  <c r="M47" i="1"/>
  <c r="M46" i="1"/>
  <c r="M45" i="1"/>
  <c r="M40" i="1"/>
  <c r="M11" i="1"/>
  <c r="M8" i="1"/>
  <c r="H145" i="1" l="1"/>
  <c r="H142" i="1"/>
  <c r="M126" i="1"/>
  <c r="M63" i="1" l="1"/>
  <c r="M124" i="1"/>
  <c r="M125" i="1"/>
  <c r="M118" i="1" l="1"/>
  <c r="M97" i="1"/>
  <c r="K123" i="1"/>
  <c r="M123" i="1" s="1"/>
  <c r="K122" i="1"/>
  <c r="Q121" i="1"/>
  <c r="K120" i="1"/>
  <c r="M116" i="1"/>
  <c r="K117" i="1"/>
  <c r="K119" i="1"/>
  <c r="Q119" i="1"/>
  <c r="K115" i="1"/>
  <c r="Q115" i="1"/>
  <c r="K114" i="1"/>
  <c r="M114" i="1" s="1"/>
  <c r="K112" i="1"/>
  <c r="K111" i="1"/>
  <c r="M110" i="1"/>
  <c r="K108" i="1"/>
  <c r="Q108" i="1"/>
  <c r="K107" i="1"/>
  <c r="K106" i="1"/>
  <c r="K101" i="1"/>
  <c r="K98" i="1"/>
  <c r="M98" i="1" s="1"/>
  <c r="M108" i="1" l="1"/>
  <c r="M119" i="1"/>
  <c r="M115" i="1"/>
  <c r="K96" i="1"/>
  <c r="M96" i="1" s="1"/>
  <c r="K95" i="1"/>
  <c r="K94" i="1"/>
  <c r="Q94" i="1"/>
  <c r="M94" i="1" l="1"/>
  <c r="K93" i="1" l="1"/>
  <c r="K92" i="1"/>
  <c r="M92" i="1" s="1"/>
  <c r="K91" i="1"/>
  <c r="Q91" i="1"/>
  <c r="K90" i="1"/>
  <c r="M90" i="1" s="1"/>
  <c r="M89" i="1"/>
  <c r="K88" i="1"/>
  <c r="M88" i="1" s="1"/>
  <c r="K87" i="1"/>
  <c r="M87" i="1" s="1"/>
  <c r="K86" i="1"/>
  <c r="Q86" i="1"/>
  <c r="K85" i="1"/>
  <c r="K84" i="1"/>
  <c r="Q84" i="1"/>
  <c r="K83" i="1"/>
  <c r="K81" i="1"/>
  <c r="M80" i="1"/>
  <c r="K79" i="1"/>
  <c r="M79" i="1" s="1"/>
  <c r="K78" i="1"/>
  <c r="M78" i="1" s="1"/>
  <c r="K77" i="1"/>
  <c r="M77" i="1" s="1"/>
  <c r="K73" i="1"/>
  <c r="K72" i="1"/>
  <c r="K71" i="1"/>
  <c r="Q69" i="1"/>
  <c r="K69" i="1"/>
  <c r="K67" i="1"/>
  <c r="Q67" i="1"/>
  <c r="Q66" i="1"/>
  <c r="K66" i="1"/>
  <c r="K65" i="1"/>
  <c r="Q65" i="1"/>
  <c r="K62" i="1"/>
  <c r="M62" i="1" s="1"/>
  <c r="K61" i="1"/>
  <c r="Q61" i="1"/>
  <c r="K60" i="1"/>
  <c r="M60" i="1" s="1"/>
  <c r="K59" i="1"/>
  <c r="M59" i="1" s="1"/>
  <c r="K58" i="1"/>
  <c r="M58" i="1" s="1"/>
  <c r="K56" i="1"/>
  <c r="Q56" i="1"/>
  <c r="K53" i="1"/>
  <c r="Q53" i="1"/>
  <c r="K54" i="1"/>
  <c r="M54" i="1" s="1"/>
  <c r="K49" i="1"/>
  <c r="M49" i="1" s="1"/>
  <c r="K48" i="1"/>
  <c r="Q48" i="1"/>
  <c r="K44" i="1"/>
  <c r="M44" i="1" s="1"/>
  <c r="K43" i="1"/>
  <c r="Q43" i="1"/>
  <c r="K42" i="1"/>
  <c r="K41" i="1"/>
  <c r="M41" i="1" s="1"/>
  <c r="Q39" i="1"/>
  <c r="K39" i="1"/>
  <c r="K38" i="1"/>
  <c r="M38" i="1" s="1"/>
  <c r="M84" i="1" l="1"/>
  <c r="M91" i="1"/>
  <c r="M56" i="1"/>
  <c r="M43" i="1"/>
  <c r="M86" i="1"/>
  <c r="M53" i="1"/>
  <c r="M69" i="1"/>
  <c r="M65" i="1"/>
  <c r="M61" i="1"/>
  <c r="M67" i="1"/>
  <c r="M48" i="1"/>
  <c r="M66" i="1"/>
  <c r="M39" i="1"/>
  <c r="K6" i="1"/>
  <c r="M6" i="1" s="1"/>
  <c r="K25" i="1" l="1"/>
  <c r="M25" i="1" s="1"/>
  <c r="K37" i="1"/>
  <c r="M37" i="1" s="1"/>
  <c r="Q36" i="1"/>
  <c r="K36" i="1"/>
  <c r="K35" i="1"/>
  <c r="M35" i="1" s="1"/>
  <c r="K34" i="1"/>
  <c r="M34" i="1" s="1"/>
  <c r="K33" i="1"/>
  <c r="Q33" i="1"/>
  <c r="K32" i="1"/>
  <c r="M32" i="1" s="1"/>
  <c r="K31" i="1"/>
  <c r="Q31" i="1"/>
  <c r="K29" i="1"/>
  <c r="M29" i="1" s="1"/>
  <c r="M27" i="1"/>
  <c r="K26" i="1"/>
  <c r="K24" i="1"/>
  <c r="K23" i="1"/>
  <c r="M23" i="1" s="1"/>
  <c r="K22" i="1"/>
  <c r="M22" i="1" s="1"/>
  <c r="K20" i="1"/>
  <c r="M20" i="1" s="1"/>
  <c r="K21" i="1"/>
  <c r="M21" i="1" s="1"/>
  <c r="K19" i="1"/>
  <c r="K17" i="1"/>
  <c r="M17" i="1" s="1"/>
  <c r="K16" i="1"/>
  <c r="M16" i="1" s="1"/>
  <c r="K9" i="1"/>
  <c r="M9" i="1" s="1"/>
  <c r="K7" i="1"/>
  <c r="K5" i="1"/>
  <c r="M33" i="1" l="1"/>
  <c r="M36" i="1"/>
  <c r="M31" i="1"/>
  <c r="M100" i="1" l="1"/>
  <c r="Q122" i="1" l="1"/>
  <c r="M122" i="1" s="1"/>
  <c r="K121" i="1"/>
  <c r="M121" i="1" s="1"/>
  <c r="Q120" i="1"/>
  <c r="M120" i="1" s="1"/>
  <c r="Q117" i="1"/>
  <c r="M117" i="1" s="1"/>
  <c r="K113" i="1"/>
  <c r="Q112" i="1"/>
  <c r="M112" i="1" s="1"/>
  <c r="Q111" i="1"/>
  <c r="Q107" i="1"/>
  <c r="M107" i="1" s="1"/>
  <c r="Q106" i="1"/>
  <c r="M106" i="1" s="1"/>
  <c r="K105" i="1"/>
  <c r="M105" i="1" s="1"/>
  <c r="K104" i="1"/>
  <c r="M104" i="1" s="1"/>
  <c r="Q103" i="1"/>
  <c r="K103" i="1"/>
  <c r="Q101" i="1"/>
  <c r="M101" i="1" s="1"/>
  <c r="Q95" i="1"/>
  <c r="M95" i="1" s="1"/>
  <c r="Q93" i="1"/>
  <c r="M93" i="1" s="1"/>
  <c r="Q85" i="1"/>
  <c r="M85" i="1" s="1"/>
  <c r="Q83" i="1"/>
  <c r="M83" i="1" s="1"/>
  <c r="Q81" i="1"/>
  <c r="M81" i="1" s="1"/>
  <c r="Q73" i="1"/>
  <c r="M73" i="1" s="1"/>
  <c r="Q72" i="1"/>
  <c r="M72" i="1" s="1"/>
  <c r="K102" i="1"/>
  <c r="M102" i="1" s="1"/>
  <c r="Q71" i="1"/>
  <c r="M71" i="1" s="1"/>
  <c r="Q64" i="1"/>
  <c r="K64" i="1"/>
  <c r="M52" i="1"/>
  <c r="Q50" i="1"/>
  <c r="K50" i="1"/>
  <c r="Q42" i="1"/>
  <c r="M42" i="1" s="1"/>
  <c r="K30" i="1"/>
  <c r="M30" i="1" s="1"/>
  <c r="Q28" i="1"/>
  <c r="K28" i="1"/>
  <c r="Q26" i="1"/>
  <c r="M26" i="1" s="1"/>
  <c r="Q24" i="1"/>
  <c r="M24" i="1" s="1"/>
  <c r="Q19" i="1"/>
  <c r="M19" i="1" s="1"/>
  <c r="K18" i="1"/>
  <c r="M18" i="1" s="1"/>
  <c r="Q15" i="1"/>
  <c r="K15" i="1"/>
  <c r="K14" i="1"/>
  <c r="M14" i="1" s="1"/>
  <c r="K13" i="1"/>
  <c r="Q12" i="1"/>
  <c r="K12" i="1"/>
  <c r="Q10" i="1"/>
  <c r="K10" i="1"/>
  <c r="Q7" i="1"/>
  <c r="M7" i="1" s="1"/>
  <c r="M5" i="1"/>
  <c r="K4" i="1"/>
  <c r="M4" i="1" s="1"/>
  <c r="M145" i="1" l="1"/>
  <c r="M103" i="1"/>
  <c r="M64" i="1"/>
  <c r="M15" i="1"/>
  <c r="M50" i="1"/>
  <c r="M28" i="1"/>
  <c r="M10" i="1"/>
  <c r="M12" i="1"/>
  <c r="M113" i="1"/>
  <c r="M13" i="1"/>
  <c r="M57" i="1"/>
  <c r="M70" i="1"/>
  <c r="M111" i="1"/>
  <c r="M142" i="1" l="1"/>
</calcChain>
</file>

<file path=xl/sharedStrings.xml><?xml version="1.0" encoding="utf-8"?>
<sst xmlns="http://schemas.openxmlformats.org/spreadsheetml/2006/main" count="973" uniqueCount="618">
  <si>
    <t>Adatok Ft-ban</t>
  </si>
  <si>
    <t>Sorszám</t>
  </si>
  <si>
    <t xml:space="preserve">Szerződés </t>
  </si>
  <si>
    <t>Szerződő fél</t>
  </si>
  <si>
    <t>KSH Index</t>
  </si>
  <si>
    <t>bérbeadott hónapok
2019. évben</t>
  </si>
  <si>
    <t>2019. éves
bérleti díj terv</t>
  </si>
  <si>
    <t>kategória</t>
  </si>
  <si>
    <t>megjegyzés</t>
  </si>
  <si>
    <t>Indexálás előtti hónapok sz.</t>
  </si>
  <si>
    <t>Indexálás utáni hónapok sz.</t>
  </si>
  <si>
    <t>típusa</t>
  </si>
  <si>
    <t>tárgya</t>
  </si>
  <si>
    <t>neve</t>
  </si>
  <si>
    <t>címe</t>
  </si>
  <si>
    <t>1.</t>
  </si>
  <si>
    <t>bérleti</t>
  </si>
  <si>
    <t>Budapest VI., Liszt Ferenc u. 10. szám alatti 47 m2 nem lakás céljára szolgáló helyiség</t>
  </si>
  <si>
    <t xml:space="preserve">"Esély a XXI. Században" Művészeti-Oktatási Kulturális Közéleti Alapítvány </t>
  </si>
  <si>
    <t>1081 Budapest, Fiumei út 25.</t>
  </si>
  <si>
    <t>bérlet</t>
  </si>
  <si>
    <t>2.</t>
  </si>
  <si>
    <t>Budapest VII., Murányi u. 10. sz. alatti 1945 m2 nem lakás céljára szolgáló helyiség</t>
  </si>
  <si>
    <t>"Schola Europa Akadémia" Szakközépiskola</t>
  </si>
  <si>
    <t>1126 Budapest, Beethoven u. 7-9.</t>
  </si>
  <si>
    <t>3.</t>
  </si>
  <si>
    <t>bérleti díj</t>
  </si>
  <si>
    <t>Budapest III., Búza u. 22 . sz. alatti 55 m2 nem lakás céljára szolgáló helyiség</t>
  </si>
  <si>
    <t>Akkumax.hu Kft.</t>
  </si>
  <si>
    <t>4.</t>
  </si>
  <si>
    <t>Budapest III., Apát u. 10-20 . sz. alatti 55 m2 nem lakás céljára szolgáló helyiség</t>
  </si>
  <si>
    <t>Indexálás évente január 1.-től</t>
  </si>
  <si>
    <t>5.</t>
  </si>
  <si>
    <t>Budapest XIII., Váci út 87. sz. alatti 287 m2 nem lakás céljára szolgáló helyiség</t>
  </si>
  <si>
    <t>Arany Angyal Patika Bt.</t>
  </si>
  <si>
    <t>1139 Budapest, Váci út 87.</t>
  </si>
  <si>
    <t>6.</t>
  </si>
  <si>
    <t>Budapest, VIII., Orczy út 30. 443 m2 nem lakás céljára szolgáló helyiség</t>
  </si>
  <si>
    <t xml:space="preserve">Árbi Szolgáltató Kft. </t>
  </si>
  <si>
    <t>1077 Budapest, Almássy tér 17.</t>
  </si>
  <si>
    <t>7.</t>
  </si>
  <si>
    <t>8.</t>
  </si>
  <si>
    <t>Budapest IV., Váci út 8-12. 2000 m2 telek</t>
  </si>
  <si>
    <t>Autó Újpest Kft.</t>
  </si>
  <si>
    <t>Indexálás évente április 1.-től</t>
  </si>
  <si>
    <t>9.</t>
  </si>
  <si>
    <t>Bacsó-Gép Kft.</t>
  </si>
  <si>
    <t>1031 Budapest, Huszti út 39. 8. em. 66.</t>
  </si>
  <si>
    <t>10.</t>
  </si>
  <si>
    <t>Budapest XX., Nagysándor József u. 7. sz. alatti 70 m2 nem lakás céljára szolgáló helyiség</t>
  </si>
  <si>
    <t>Bajnokné Tímár Mária</t>
  </si>
  <si>
    <t>1201 Budapest, Nagysándor József u. 7.</t>
  </si>
  <si>
    <t>11.</t>
  </si>
  <si>
    <t>Budapest VIII., Kőbányai út 22. Fszt. 14 m2 tároló</t>
  </si>
  <si>
    <t>Balogh Sándor</t>
  </si>
  <si>
    <t>1087 Budapest, Kőbányai út 22.</t>
  </si>
  <si>
    <t>12.</t>
  </si>
  <si>
    <t>Budapest, VIII.,Kőbányai út 22. "B" lépcsőház földszinti 9 m2 nem lakás céljára szolgáló helyiség</t>
  </si>
  <si>
    <t>Barta Tibor</t>
  </si>
  <si>
    <t>1088 Budapest, Kőbányai út 22. III. 307.</t>
  </si>
  <si>
    <t>13.</t>
  </si>
  <si>
    <t>Budapest V., Kossuth Lajos utca 3. (Szép utca 1.) sz. alatti 35 m2 nem lakás céljára szolgáló helyiség</t>
  </si>
  <si>
    <t>Belváros-Lipótváros Bp. Főv. V. ker. Önkormányzat</t>
  </si>
  <si>
    <t>1051 Budapest, Erzsébet tér 4.</t>
  </si>
  <si>
    <t>14.</t>
  </si>
  <si>
    <t>Budapest VII., Károly krt. 13-15. sz. alatti 362 m2 nem lakás céljára szolgáló helyiség</t>
  </si>
  <si>
    <t>BENU Madách téri Gyógyszertárak Zrt.</t>
  </si>
  <si>
    <t>1089 Budapest, Bláthy Ottó u. 9.</t>
  </si>
  <si>
    <t>15.</t>
  </si>
  <si>
    <t xml:space="preserve">Budapest III., Záhony utca 8. </t>
  </si>
  <si>
    <t>BLD-SEC Vagyonvédelmi Kft, Woxter Guard Kft.</t>
  </si>
  <si>
    <t>16.</t>
  </si>
  <si>
    <t>Budapest V., Bajcsy Zs.út 36-38. sz. alatti 78 m2 nem lakás céljára szolgáló helyiség</t>
  </si>
  <si>
    <t>Budapest Film Zrt.</t>
  </si>
  <si>
    <t>1054 Budapest, Bajcsy Zsilinszky út 36-38.</t>
  </si>
  <si>
    <t>17.</t>
  </si>
  <si>
    <t>Budapest V., Bajcsy Zs.út 36-38. sz. alatti 360 m2 nem lakás céljára szolgáló helyiség</t>
  </si>
  <si>
    <t>1055 Budapest, Bajcsy Zsilinszky út 36-38.</t>
  </si>
  <si>
    <t>18.</t>
  </si>
  <si>
    <t>Budapest III., Selmeci u. 14-16. 919m2</t>
  </si>
  <si>
    <t>Budapesti Fesztivál Zenekar Alapítvány</t>
  </si>
  <si>
    <t>1033 Budapest, Polgár u. 8-10.</t>
  </si>
  <si>
    <t>19.</t>
  </si>
  <si>
    <t>Budapest I., Úri u. 3. 93 m2 nem lakás céljára szolgáló helyiség</t>
  </si>
  <si>
    <t>CBA Budavár Kft.</t>
  </si>
  <si>
    <t xml:space="preserve">1028 Budapest, Hidegkúti út 167. </t>
  </si>
  <si>
    <t>20.</t>
  </si>
  <si>
    <t>Budapest V., Balassi u. 15-17. sz. alatti 337 m2 + 56,55 m2 nem lakás céljára szolgáló helyiség</t>
  </si>
  <si>
    <t>Cirko Film-Másképp Alapítvány</t>
  </si>
  <si>
    <t>1055 Budapest, Balassi u. 15-17.</t>
  </si>
  <si>
    <t>21.</t>
  </si>
  <si>
    <t>Budapest  I., Vérmező utca 8. sz. alatti 81 m2 nem lakás céljára szolgáló helyiség</t>
  </si>
  <si>
    <t>Copy Guru Kft.</t>
  </si>
  <si>
    <t>1088 Budapest, Szentkirályi u. 38.</t>
  </si>
  <si>
    <t>22.</t>
  </si>
  <si>
    <t>Budapest XX., Török Flóris utca 74</t>
  </si>
  <si>
    <t>Cor@net Kft.</t>
  </si>
  <si>
    <t>1124 Budapest, Stromfeld Aurél út 9</t>
  </si>
  <si>
    <t>23.</t>
  </si>
  <si>
    <t>Budapest XIV., Sárrét park 6. 20 m2 tetőfelület</t>
  </si>
  <si>
    <t>Digi Kft.</t>
  </si>
  <si>
    <t>1134 Budapest, Váci út 35.</t>
  </si>
  <si>
    <t>24.</t>
  </si>
  <si>
    <t>Csepeli Plakát Kft.</t>
  </si>
  <si>
    <t>26.</t>
  </si>
  <si>
    <t>Budapest XIII., Kassák Lajos u. 78. sz. alatti 76,27 m2 nem lakás céljára szolgáló helyiség</t>
  </si>
  <si>
    <t>1134 Budapest, Kassák Lajos utca 78</t>
  </si>
  <si>
    <t>27.</t>
  </si>
  <si>
    <t>Budapest III., Csobánka tér 3. sz. alatti 111 m2 nem lakás céljára szolgáló helyiség</t>
  </si>
  <si>
    <t>Csobán Gyógyszer Kft.</t>
  </si>
  <si>
    <t>1073 Budapest, Erzsébet krt. 50.3.1.</t>
  </si>
  <si>
    <t>28.</t>
  </si>
  <si>
    <t>Budapest XIV., Ungvár utca 22/B sz. alatti 19 m2 nem lakás céljára szolgáló helyiség</t>
  </si>
  <si>
    <t>Delante Kft.</t>
  </si>
  <si>
    <t>Indexálás évente március 1.-től</t>
  </si>
  <si>
    <t>30.</t>
  </si>
  <si>
    <t>Budapest VI., Andrássy út 84. sz. alatti 285 m2 nem lakás céljára szolgáló helyiség</t>
  </si>
  <si>
    <t>Dihu Kft.</t>
  </si>
  <si>
    <t>1135 Budapest, Jász u. 33-25.</t>
  </si>
  <si>
    <t>31.</t>
  </si>
  <si>
    <t>Budapest VII., István u.34.  sz. alatti 23 m2 nem lakás céljára szolgáló helyiség</t>
  </si>
  <si>
    <t>Dr. Nagy Lajos</t>
  </si>
  <si>
    <t>1204 Budapest, Szilágyi Dezső u. 30.</t>
  </si>
  <si>
    <t>használati díj</t>
  </si>
  <si>
    <t>33.</t>
  </si>
  <si>
    <t>Budapest XI., Keveháza u.19-21. sz.alatt található 12,5 m2 nem lakás céljára szolgáló helyiség</t>
  </si>
  <si>
    <t>Dr. Tutuianu Dimitru</t>
  </si>
  <si>
    <t>XI. Budapest, Keveháza u. 19-21. I.em 121.</t>
  </si>
  <si>
    <t>34.</t>
  </si>
  <si>
    <t>Budapest III., Vöröskereszt u. 11. sz. alatti 235 m2 nem lakás céljára szolgáló helyiség</t>
  </si>
  <si>
    <t>DrugStore Patika Kft.</t>
  </si>
  <si>
    <t>1151 Budapest, Fő út 62.</t>
  </si>
  <si>
    <t>36.</t>
  </si>
  <si>
    <t>Budapest III., Csobánka tér 3. sz. alatti 30 m2 nem lakás céljára szolgáló helyiség</t>
  </si>
  <si>
    <t>1033 Budapest, Matróz u. 4. IX. em. 25.</t>
  </si>
  <si>
    <t>37.</t>
  </si>
  <si>
    <t>Budapest V., Curia u. 3. sz. alatti 695 m2 nem lakás céljára szolgáló helyiség</t>
  </si>
  <si>
    <t>ENVIRODUNA Beruházás Előkészítő Kft.</t>
  </si>
  <si>
    <t>1053 Budapest, Curia u. 3.</t>
  </si>
  <si>
    <t>38.</t>
  </si>
  <si>
    <t>39.</t>
  </si>
  <si>
    <t>Budapest XIX., Fő u. 2.  sz. alatti összesen 25+27 m2 nem lakás céljára szolgáló helyiségek</t>
  </si>
  <si>
    <t>Ezer Daru Szociális Szövetkezet</t>
  </si>
  <si>
    <t>1204 Budapest, Eperjes u. 38. A lh. II. em. 8.</t>
  </si>
  <si>
    <t>41.</t>
  </si>
  <si>
    <t>Budapest IX., Dési Huber utca 7. szám alatti 104 m2 nem lakás céljára szolgáló helyiség</t>
  </si>
  <si>
    <t>Floyd &amp; Harris Kft.</t>
  </si>
  <si>
    <t>1098 Budapest, Üllői út 149.II.12.</t>
  </si>
  <si>
    <t>Indexálás évente március 25.-től</t>
  </si>
  <si>
    <t>42.</t>
  </si>
  <si>
    <t>Budapest II., Jurányi u. 1-3. sz. alatti 4.984 m2 nem lakás céljára szolgáló helyiség</t>
  </si>
  <si>
    <t>Függetlenül Egymással Közhasznú Egyesület</t>
  </si>
  <si>
    <t>8000 Székesfehérvár, Kecskeméti u. 4.</t>
  </si>
  <si>
    <t>43.</t>
  </si>
  <si>
    <t>44.</t>
  </si>
  <si>
    <t>Budapest II., Jurányi u. 1-3. sz. alatti 1.324 m2 nem lakás céljára szolgáló helyiség</t>
  </si>
  <si>
    <t>45.</t>
  </si>
  <si>
    <t>46.</t>
  </si>
  <si>
    <t>Budapest XIII., Visegrádi u. 3. 50m2</t>
  </si>
  <si>
    <t>47.</t>
  </si>
  <si>
    <t>Budapest IV., Deák F. u. 141. szám alatti 1616 nm beépítettlen terület</t>
  </si>
  <si>
    <t>Görög István egyéni vállalkozó</t>
  </si>
  <si>
    <t>1041 Budapest, Laborfalvi R. u. 4.</t>
  </si>
  <si>
    <t>49.</t>
  </si>
  <si>
    <t>Budapest III., Harang u. 8., 21 m2 nem lakás céljára szolgáló helyiség</t>
  </si>
  <si>
    <t>Harang u. 2-16 Társasház</t>
  </si>
  <si>
    <t>50.</t>
  </si>
  <si>
    <t>Budapest VI., Andrássy út 18. sz. alatti 124 m2 nem lakás céljára szolgáló helyiség</t>
  </si>
  <si>
    <t>Heimdall Szolgáltató Kft.</t>
  </si>
  <si>
    <t>1023 Budapest, Lublói u. 4.</t>
  </si>
  <si>
    <t>51.</t>
  </si>
  <si>
    <t>52.</t>
  </si>
  <si>
    <t>Budapest XI., Rimaszombati út 2. sz. alatti épületen táblafelület, reklámháló</t>
  </si>
  <si>
    <t>Horizont Reklám Szerviz Kft.</t>
  </si>
  <si>
    <t>1181 Budapest, Darus u. 12.</t>
  </si>
  <si>
    <t>jogcím nélküli használó</t>
  </si>
  <si>
    <t>54.</t>
  </si>
  <si>
    <t>Budapest XI., Kanizsai u. 6. sz. alatti, 134 m2, nem lakás céljára szolgáló 2 db helyiség</t>
  </si>
  <si>
    <t>Humánus Alapítványi Általános Iskola</t>
  </si>
  <si>
    <t>1114 Budapest, Kanizsai u. 6.</t>
  </si>
  <si>
    <t>56.</t>
  </si>
  <si>
    <t>57.</t>
  </si>
  <si>
    <t>Budapest VIII., Kőbányai út 22. "D" lépcsőházában található 27 m2 nem lakás céljára szolgáló helyiség</t>
  </si>
  <si>
    <t>Jakab József</t>
  </si>
  <si>
    <t>1087 Budapest, Kőbányai út 22. III. em. 302.</t>
  </si>
  <si>
    <t>58.</t>
  </si>
  <si>
    <t>Budapest IX., Gyáli út 25. sz. alatt hírdetőtábla 6 db</t>
  </si>
  <si>
    <t>JCDeaux Hungary Zrt.</t>
  </si>
  <si>
    <t>1027 Budapest, Ganz u. 16.</t>
  </si>
  <si>
    <t>59.</t>
  </si>
  <si>
    <t>Budapest XIV., Dózsa Gy. Út 25-27. sz. alatti 6 339 m2 felépítményű (hasznos ter.: 3 373 m2) nem lakás céljára szolgáló épület</t>
  </si>
  <si>
    <t>Károli Gáspár Református Egyetem</t>
  </si>
  <si>
    <t>1091 Budapest, Kálvin tér 9.</t>
  </si>
  <si>
    <t>60.</t>
  </si>
  <si>
    <t>Budapest XI., Keveháza u.19-21. sz. 5. lépcsőházában található 7 m2 nem lakás céljára szolgáló helyiség</t>
  </si>
  <si>
    <t>Kercsó Margit</t>
  </si>
  <si>
    <t>Budapest XI., Keveháza u. 19-21. V. lph. Fsz.</t>
  </si>
  <si>
    <t>61.</t>
  </si>
  <si>
    <t>Budapest III., Búza u. 18. sz. alatti 55 m2 nem lakás céljára szolgáló helyiség</t>
  </si>
  <si>
    <t>KEZO 2008 Szolgáltató és Kereskedelmi Kft.</t>
  </si>
  <si>
    <t>1032 Budapest, Bécsi út 219. 3. 15.</t>
  </si>
  <si>
    <t>63.</t>
  </si>
  <si>
    <t>Budapest VIII., Kőbányai út 22. "C" lépcsőház földszinti 8 m2 nem lakás céljára szolgáló helyiség</t>
  </si>
  <si>
    <t>Laczik Lajosné</t>
  </si>
  <si>
    <t>1087 Budapest, Kőbányi út 22. 532-es lakás</t>
  </si>
  <si>
    <t>64.</t>
  </si>
  <si>
    <t>Budapest VIII., Kőbányai út 22. "B" lépcsőház alatti 12 m2 nem lakás céljára szolgáló helyiség</t>
  </si>
  <si>
    <t>László Ödön</t>
  </si>
  <si>
    <t>65.</t>
  </si>
  <si>
    <t>Budapest XIII., Angyalföldi út 17. sz. alatti, 39 m2 nem lakás céljára szolgáló helyiség</t>
  </si>
  <si>
    <t>Mackó és Mackó Kft</t>
  </si>
  <si>
    <t>66.</t>
  </si>
  <si>
    <t>68.</t>
  </si>
  <si>
    <t>Budapest XI., Rimaszombati út 2. sz. alatti épületen elhelyezett antenna</t>
  </si>
  <si>
    <t>Magyar Telekom Nyrt.</t>
  </si>
  <si>
    <t>1013 Budapest, Krisztina krt. 55.</t>
  </si>
  <si>
    <t>69.</t>
  </si>
  <si>
    <t>Budapest VIII., Marek J. u. 35. 100+19 m2 nem lakás céljára szolgáló helyiség</t>
  </si>
  <si>
    <t>1146 Budapest, Hungária krt. 200</t>
  </si>
  <si>
    <t xml:space="preserve">Indexálás évente március 29.-től </t>
  </si>
  <si>
    <t>70.</t>
  </si>
  <si>
    <t>Budapest XIII., Kassák Lajos u. 78. sz. alatti 495 m2 nem lakás céljára szolgáló helyiség</t>
  </si>
  <si>
    <t>1132 Budapest, Nyugati tér 5. III. em. 2.</t>
  </si>
  <si>
    <t>71.</t>
  </si>
  <si>
    <t>Budapest VIII. Baross utca 111/C</t>
  </si>
  <si>
    <t>MEDRES Kft.</t>
  </si>
  <si>
    <t>6000 Kecskemét, Öntöző u 8.</t>
  </si>
  <si>
    <t>73.</t>
  </si>
  <si>
    <t>Budapest XIX., Fő utca 2. szám alatti 102 nm nem lakás céljára szolgáló helyiség</t>
  </si>
  <si>
    <t>Méraland Kft.</t>
  </si>
  <si>
    <t xml:space="preserve">1212 Budapest, Görgey Artúr tér 3. </t>
  </si>
  <si>
    <t>Indexálás évente június 27.-től</t>
  </si>
  <si>
    <t>74.</t>
  </si>
  <si>
    <t>75.</t>
  </si>
  <si>
    <t>76.</t>
  </si>
  <si>
    <t>77.</t>
  </si>
  <si>
    <t>Budapest III., Búza u. 28-32. alagsor 112 m2-es nem lakás céljára szolgáló helyiség</t>
  </si>
  <si>
    <t>Mya Fashion Bt.</t>
  </si>
  <si>
    <t>78.</t>
  </si>
  <si>
    <t>Nagy István</t>
  </si>
  <si>
    <t>79.</t>
  </si>
  <si>
    <t xml:space="preserve">Novotron Kft. </t>
  </si>
  <si>
    <t>80.</t>
  </si>
  <si>
    <t>Budapest V., Egyetem tér 5.I.7. sz. alatti 260 m2 nem lakás céljára szolgáló helyeiség</t>
  </si>
  <si>
    <t xml:space="preserve">Öko Hámor Nonprofit Kft </t>
  </si>
  <si>
    <t>3531 Miskolc, Kiss Ernő u. 19.</t>
  </si>
  <si>
    <t>81.</t>
  </si>
  <si>
    <t>82.</t>
  </si>
  <si>
    <t>Budapest XIX., Fő u. 2.  sz. alatti  23 m2 nem lakás céljára szolgáló helyiség</t>
  </si>
  <si>
    <t>1212 Budapest, Táncsics M. u. 118.</t>
  </si>
  <si>
    <t>84.</t>
  </si>
  <si>
    <t>Budapest V., Veres P. u. 4-6. sz. alatti 126 m2 nem lakás céljára szolgáló helyiség</t>
  </si>
  <si>
    <t>Pharmacoop Szövetkezet</t>
  </si>
  <si>
    <t>1135 Budapest Kerekes u. 9. V. em. 7.</t>
  </si>
  <si>
    <t>85.</t>
  </si>
  <si>
    <t>Budapest XI., Hunyadi János út 2-4.</t>
  </si>
  <si>
    <t>Ples Zrt.</t>
  </si>
  <si>
    <t>1118 Budapest, Kelenhegyi út 38. A. épület</t>
  </si>
  <si>
    <t>86.</t>
  </si>
  <si>
    <t>Budapest VII., Károly krt. 13-15. sz. alatti 201 m2 nem lakás céljára szolgáló helyiség</t>
  </si>
  <si>
    <t>1037 Budapest, Szépvölgyi út 49-55.</t>
  </si>
  <si>
    <t>87.</t>
  </si>
  <si>
    <t>Budapest IX., Gyáli út 25. sz. alatt hírdetőtábla 2 db</t>
  </si>
  <si>
    <t>Pont Reklám Kft.</t>
  </si>
  <si>
    <t>1026 Budapest, Gárdonyi G. út 12.</t>
  </si>
  <si>
    <t>Budapest III., Csobánka tér 3. sz. alatti összesen 133 m2 nem lakás céljára szolgáló helyiség</t>
  </si>
  <si>
    <t>1085 Budapest, József krt. 36. fsz. 5.</t>
  </si>
  <si>
    <t>89.</t>
  </si>
  <si>
    <t>Profmechanics Kft.</t>
  </si>
  <si>
    <t>90.</t>
  </si>
  <si>
    <t>Budapest XVII., Pesti út 195.  szám alatti 77+54 m2 nem lakás céljára szolgáló helyiség</t>
  </si>
  <si>
    <t>Rákosmenti Karate Sportegyesület</t>
  </si>
  <si>
    <t>1173 Budapest, Pesti út 158. IX/57.</t>
  </si>
  <si>
    <t>91.</t>
  </si>
  <si>
    <t>Budapest XI., Kérő u. 3. sz. alatti 175m2 nem lakás céljára szolgáló helyiség</t>
  </si>
  <si>
    <t>Rehab Force Nonprofit Kft.</t>
  </si>
  <si>
    <t>1061 Budapest, Vasvári Pál u. 3. 1/3.</t>
  </si>
  <si>
    <t>92.</t>
  </si>
  <si>
    <t>Budapest VI., Podmaniczky u. 33. sz. alatti 410 m2 nem lakás céljára szolgáló helyiség</t>
  </si>
  <si>
    <t>Rés Alapítvány</t>
  </si>
  <si>
    <t>1173 Budapest, Pesti út 237.</t>
  </si>
  <si>
    <t>94.</t>
  </si>
  <si>
    <t>Budapest VI., Nagymező utca 8. sz. alatti 808 m2 nem lakás céljára szolgáló helyiség</t>
  </si>
  <si>
    <t>Robert Capa Kortárs Fotográfiai Központ Nonprofit Kft</t>
  </si>
  <si>
    <t>1065 Budapest, Nagymező utca 8</t>
  </si>
  <si>
    <t>95.</t>
  </si>
  <si>
    <t>Indexálás évente június 1.-től</t>
  </si>
  <si>
    <t>97.</t>
  </si>
  <si>
    <t>Budapest XVI., Körvasút sor 24.sz.alatti 435 m2 telek és a rajta lévő br235 m2, 178m2 kivett lakóház, udvar, egyéb épület</t>
  </si>
  <si>
    <t>SOS Krízis Alapítvány</t>
  </si>
  <si>
    <t>1047 Budapest, Perényi Zsigmond u.39.</t>
  </si>
  <si>
    <t>Indexálás évente szeptember 2.-től</t>
  </si>
  <si>
    <t>98.</t>
  </si>
  <si>
    <t>Budapest XIII., Kassák Lajos u. 78. sz. alatti 35,35 m2 nem lakás céljára szolgáló helyiség</t>
  </si>
  <si>
    <t>Student Work Service Kft.</t>
  </si>
  <si>
    <t>4032 Debrecen, Komlóssy utca 45-47</t>
  </si>
  <si>
    <t>99.</t>
  </si>
  <si>
    <t>Budapest XIII., Kassák Lajos u. 78. sz. alatti 214 m2 nem lakás céljára szolgáló helyiség</t>
  </si>
  <si>
    <t>4033 Debrecen, Komlóssy utca 45-47</t>
  </si>
  <si>
    <t>100.</t>
  </si>
  <si>
    <t>Budapest XIII Kassák Lajos utca 78</t>
  </si>
  <si>
    <t>Szabó Judit</t>
  </si>
  <si>
    <t>102.</t>
  </si>
  <si>
    <t>Budapest III., Búza u. 32 . sz. alatti 55 m2 nem lakás céljára szolgáló helyiség</t>
  </si>
  <si>
    <t>Szvepi Bt.</t>
  </si>
  <si>
    <t>4432 Nyíregyháza, Vasút u. 47.</t>
  </si>
  <si>
    <t>Indexálás évente május 19.-től</t>
  </si>
  <si>
    <t>103.</t>
  </si>
  <si>
    <t>Budapest IX., Börzsöny u. 13. sz. alatti 126 m2 nem lakás céljára szolgáló helyiség</t>
  </si>
  <si>
    <t>Tan Kapuja Buddhista Főiskola</t>
  </si>
  <si>
    <t>1098 Budapest, Börzsöny u. 11.</t>
  </si>
  <si>
    <t>Indexálás évente november 16.</t>
  </si>
  <si>
    <t>104.</t>
  </si>
  <si>
    <t>Budapest, III.,Csobánka tér 3. sz. alatti 178 m2 nem lakás céljára szolgáló helyiség</t>
  </si>
  <si>
    <t>Tan Phat Kft.</t>
  </si>
  <si>
    <t>1102 Budapest, Állomás utca 15. 6.30.</t>
  </si>
  <si>
    <t>105.</t>
  </si>
  <si>
    <t>Telenor Magyarország Zrt.</t>
  </si>
  <si>
    <t>2045 Törökbálint, Pannon u. 1.</t>
  </si>
  <si>
    <t>Budapest III., Csobánka tér 3. 111 m2 üzlethelyiség</t>
  </si>
  <si>
    <t>Trafikmax Bt.</t>
  </si>
  <si>
    <t>1123 Budapest, Alkotás u. 49/c.II/2.</t>
  </si>
  <si>
    <t>Budapest XI. Árasztó út 3387 m² alapterületű  „kivett üzemi terület”</t>
  </si>
  <si>
    <t>Újhegyi Lajosné ev.</t>
  </si>
  <si>
    <t>1224 Budapest, Báthori utca 9</t>
  </si>
  <si>
    <t>Budapest III., Csobánka tér 3. 256m2</t>
  </si>
  <si>
    <t>Vastextil Kft.</t>
  </si>
  <si>
    <t>1038 Budapest, Csobánka tér 3-5.</t>
  </si>
  <si>
    <t>Budapest VIII., Kőbányai út 22. "D" lépcsőház földszinti 6 m2 nem lakás céljára szolgáló helyiség</t>
  </si>
  <si>
    <t>Veres Csaba</t>
  </si>
  <si>
    <t>1087 Budapest, Kőbányai út 22. III. 307.</t>
  </si>
  <si>
    <t>Budapest VIII., Vas u. 6. 80 m2 nem lakás céljára szolgáló helyiség</t>
  </si>
  <si>
    <t xml:space="preserve">Vsmith Tobacco Bt. </t>
  </si>
  <si>
    <t>1183 Budapest, Gyömrői út 79-83</t>
  </si>
  <si>
    <t>Budapest XIX., Fő u. 2.  sz. alatti  130 m2 nem lakás céljára szolgáló helyiség</t>
  </si>
  <si>
    <t>W-Pék Kft.</t>
  </si>
  <si>
    <t>Budapest XIX., Fő u. 2.  sz. alatti  25 m2 nem lakás céljára szolgáló helyiség</t>
  </si>
  <si>
    <t>Indexálás évente március 18.-tól</t>
  </si>
  <si>
    <t>Budapest III., Vöröskereszt u. 11. sz. alatti 67 m2 nem lakás céljára szolgáló helyiség</t>
  </si>
  <si>
    <t>Yuan Qing Kft</t>
  </si>
  <si>
    <t>1083 Budapest,Tömő u.32-38.XII.138.</t>
  </si>
  <si>
    <t>Zimmerer Gábor</t>
  </si>
  <si>
    <t>Budapest I., Attila út 91. sz. alatti 80 m2 nem lakás céljára szolgáló helyiség</t>
  </si>
  <si>
    <t>Zöldönfutó Kft.</t>
  </si>
  <si>
    <t>1125 Budapest, Hadik András út 15.</t>
  </si>
  <si>
    <t>Budapest XI., Budai Parkszínpad 4465 HRSZ 2700  m2</t>
  </si>
  <si>
    <t>Zsigmond Kert Vendéglátó Ipari és Kereskedelmi Kft.</t>
  </si>
  <si>
    <t>1111 Budapest, Fehérvári út 126-128.</t>
  </si>
  <si>
    <t>DOM Service Kft.</t>
  </si>
  <si>
    <t>Budapest XVIII., Ipacsfa u. 19.</t>
  </si>
  <si>
    <t>2724 Újlengyel, Határ út 12.</t>
  </si>
  <si>
    <t>1115 Budapest, Keveháza utca 19-21. 3. 325.</t>
  </si>
  <si>
    <t>Péter Lajos</t>
  </si>
  <si>
    <t>Budapest XI., Keveháza u. 19-21.lepény</t>
  </si>
  <si>
    <t>Phralipe Független Cigány Szervezet</t>
  </si>
  <si>
    <t>1084 Budapest, Tavaszmető u. 6.</t>
  </si>
  <si>
    <t>Budapest VII., Damjanich u. 16.</t>
  </si>
  <si>
    <t>Pro Naturalis Hungary Kft.</t>
  </si>
  <si>
    <t>1144 Budapest, Füredi u. 9/d</t>
  </si>
  <si>
    <t>SFX Hungary Kft.</t>
  </si>
  <si>
    <t>1201 Budapest, Átlós u. 114.</t>
  </si>
  <si>
    <t>Wekerlei Polgári Egyesület</t>
  </si>
  <si>
    <t>1027 Buddapest, Bakfark Bálint u.2.</t>
  </si>
  <si>
    <t>1192 Budapest, Bercsényi utca 40/2.</t>
  </si>
  <si>
    <t>Budapest IX., Kós Károly tér 15.</t>
  </si>
  <si>
    <t>25.</t>
  </si>
  <si>
    <t>29.</t>
  </si>
  <si>
    <t>32.</t>
  </si>
  <si>
    <t>35.</t>
  </si>
  <si>
    <t>40.</t>
  </si>
  <si>
    <t>48.</t>
  </si>
  <si>
    <t>53.</t>
  </si>
  <si>
    <t>55.</t>
  </si>
  <si>
    <t>62.</t>
  </si>
  <si>
    <t>67.</t>
  </si>
  <si>
    <t>72.</t>
  </si>
  <si>
    <t>83.</t>
  </si>
  <si>
    <t>93.</t>
  </si>
  <si>
    <t>96.</t>
  </si>
  <si>
    <t>101.</t>
  </si>
  <si>
    <t>109.</t>
  </si>
  <si>
    <t>110.</t>
  </si>
  <si>
    <t xml:space="preserve"> 2019. évi indexált
havi bérleti díj terv</t>
  </si>
  <si>
    <t>2020. évi  havi bérleti díj</t>
  </si>
  <si>
    <t>2020. évi indexált havi bérleti díj terv</t>
  </si>
  <si>
    <t>bérbeadott hónapok
2020. évben</t>
  </si>
  <si>
    <t>2020. éves
bérleti díj terv</t>
  </si>
  <si>
    <t>1037 Budapest., Fehérítőgyár utca 2.</t>
  </si>
  <si>
    <t>1044 Budapest, Váci út 14.</t>
  </si>
  <si>
    <t>Budapest III., Bojtár u.80. sz. alatti 8.717 m2 telek</t>
  </si>
  <si>
    <t>Indexálás évente július 23.-tól</t>
  </si>
  <si>
    <t>Indexálás évente július 19.-től</t>
  </si>
  <si>
    <t>Indexálás évente október 13.-tól</t>
  </si>
  <si>
    <t>Indexálás évente február 7.-től</t>
  </si>
  <si>
    <t>Indexálás évente augusztus 8.-tól</t>
  </si>
  <si>
    <t>Indexálás évente január 7.-től</t>
  </si>
  <si>
    <t xml:space="preserve">1134 Budapest, Váci út 19.    </t>
  </si>
  <si>
    <t>Indexálás évente július 13.-tól</t>
  </si>
  <si>
    <t>Class-Mobil Kft.</t>
  </si>
  <si>
    <t>Indexálás évente július 20.-tól</t>
  </si>
  <si>
    <t>használati díjat fizet, nincs indexálás</t>
  </si>
  <si>
    <t>Csiki Melinda e.v.</t>
  </si>
  <si>
    <t xml:space="preserve">Indexálás évente január 10.-től </t>
  </si>
  <si>
    <t>5300 Karcag, József nádor u.6.</t>
  </si>
  <si>
    <t>Indexálás évente január.01.-től</t>
  </si>
  <si>
    <t>Indexálás évente augusztus 11.-től</t>
  </si>
  <si>
    <t>Indexálás évente május 30.-tól</t>
  </si>
  <si>
    <t>Budapest XIV., Thököly út 104. sz. alatti 53 m2 nem lakás célú helyiség</t>
  </si>
  <si>
    <t>1156 Budapest, Nyírpalota út 34. III. 20.</t>
  </si>
  <si>
    <t>Ádm Pál</t>
  </si>
  <si>
    <t>Budapest VIII, Kőbányai út 22. D. lph. D301 sorszámú, 17 m2 nem lakás céljára szolgáló helyiség</t>
  </si>
  <si>
    <t>1087 Budapest, Kőbányai út 22/B. V. em. 527.</t>
  </si>
  <si>
    <t>Ember Jenő e.v.</t>
  </si>
  <si>
    <t>Indexálás évente július 24.-től</t>
  </si>
  <si>
    <t>Indexálás évente július 30.-tól</t>
  </si>
  <si>
    <t>1033 Budapest, Harang u. 2-16.</t>
  </si>
  <si>
    <t>Humán Immobilia Kft.</t>
  </si>
  <si>
    <t>1039 Budapest, Királyok útja 118.</t>
  </si>
  <si>
    <t>Indexálás évente decemebr 14.-től</t>
  </si>
  <si>
    <t>Indexálás évente november 16.-tól</t>
  </si>
  <si>
    <t>Indexálás évente február 3.-tól</t>
  </si>
  <si>
    <t>Budapest IX, Nehru part alatti 53 m2 pavilon</t>
  </si>
  <si>
    <t>Kelenparti Bisztró Kft.</t>
  </si>
  <si>
    <t>Budapest XXII., Gyár u. 1. sz. alatti 641 m2 telekrész és 32 m2 nem lakás céljára szolgáló épület</t>
  </si>
  <si>
    <t>1116 Bp., Fehérvári út 196. 9. em. 39.</t>
  </si>
  <si>
    <t xml:space="preserve">Indexálás évente április 20.-tól
</t>
  </si>
  <si>
    <t>Kirits Grita</t>
  </si>
  <si>
    <t>1087 Budapest, Kőbányai út 22. I. em. 103.</t>
  </si>
  <si>
    <t>Budapest VIII., Kőbányai út 22. D101 sorzsámú 11 m2 nem lakás céljára szolgáló helyiség</t>
  </si>
  <si>
    <t>Indexálás évente szeptember 27.-től</t>
  </si>
  <si>
    <t>Loxvill Kft.</t>
  </si>
  <si>
    <t>1119 Budapest, Andor u. 46.</t>
  </si>
  <si>
    <t>Indexálás évente február 8.-tól</t>
  </si>
  <si>
    <t>Indexálás évente május 17.-től</t>
  </si>
  <si>
    <t>Budapest XI., Andor u. 46. szám alatti 536 m2 telek a rjta lévő 312 m2 nem lakás céljára szolgáló épülettel</t>
  </si>
  <si>
    <t>1134 Budapest, Angyalföldi út 17. psz.1.</t>
  </si>
  <si>
    <t>Indexálás évente szeptember 6.-tól</t>
  </si>
  <si>
    <t>Magyar Jég Sportszolgáltató Kft. / VV Event Kft.</t>
  </si>
  <si>
    <t>Budapest II., Margit krt. 66. / Bakfark u. 2.</t>
  </si>
  <si>
    <t>Indexálás évente november 29.-től</t>
  </si>
  <si>
    <t>Magyar Református Szeretetszolgálat Alapítvány</t>
  </si>
  <si>
    <t>Sportfox Kft.</t>
  </si>
  <si>
    <t xml:space="preserve">Indexálás évente március 16.-tól </t>
  </si>
  <si>
    <t>Mpiima Kft.</t>
  </si>
  <si>
    <t>1039 Budapest, Szentendrei út 271.</t>
  </si>
  <si>
    <t>Budapest III., Római part alatti 360 m2 telekrész és a rajta lévő 140 m2 nem lakás céljára szolgáló épület</t>
  </si>
  <si>
    <t>1039 Budapest, Árpád u. 118.</t>
  </si>
  <si>
    <t>1087 Budapest Kőbányai út 22. V. 521.</t>
  </si>
  <si>
    <t>Budapest VIII., Kőbányai út 22. D. lph D501. sorszámú 10 m2 nem lakás céljára szolgáló helyiség</t>
  </si>
  <si>
    <t>1124 Bp. Stromfeld Aurél út 9.</t>
  </si>
  <si>
    <t>Jogcím nélküli használó</t>
  </si>
  <si>
    <t>Pék-S Kft.</t>
  </si>
  <si>
    <t>Indexálás évente november 5.-től</t>
  </si>
  <si>
    <t>Indexálás évente július 15.-től</t>
  </si>
  <si>
    <t>Plan Cat Vendéglátóipari Kft.</t>
  </si>
  <si>
    <t>Indexálás évente december 3.-tól</t>
  </si>
  <si>
    <t>Indexálás évente január 31. -től</t>
  </si>
  <si>
    <t>Póka Dániel</t>
  </si>
  <si>
    <t>6931 Apátfalva, Templom u. 31/b</t>
  </si>
  <si>
    <t>Budapest II., Frankel Leó út 94. ingatlanon található 1. sorszámú garázs</t>
  </si>
  <si>
    <t>Precskó Pékség Kft.</t>
  </si>
  <si>
    <t>Indexálás évente március 11.-től</t>
  </si>
  <si>
    <t>Indexálás évente október 9-től</t>
  </si>
  <si>
    <t>Indexálás évente január 10.-től</t>
  </si>
  <si>
    <t>Nincs indexálás</t>
  </si>
  <si>
    <t>Indexálás évente január 8.-tól</t>
  </si>
  <si>
    <t>Indexálás évente június 5.-től</t>
  </si>
  <si>
    <t>Indexálás évente szeptember 21-től</t>
  </si>
  <si>
    <t>Indexálás évente szeptember 7.-től</t>
  </si>
  <si>
    <t>Indexálás évente augusztus 13.-tól</t>
  </si>
  <si>
    <t>Indexálás évente február 27.-től</t>
  </si>
  <si>
    <t>Indexálás évente december 1.-től</t>
  </si>
  <si>
    <t>Indexálás évente január 30.-tól</t>
  </si>
  <si>
    <t>Indexálás évente április 28.-tól</t>
  </si>
  <si>
    <t>Indexálás évente július 14.-től</t>
  </si>
  <si>
    <t>1212 Budapest, Temesvári u. 55.</t>
  </si>
  <si>
    <t>Rétesmágus Kft.</t>
  </si>
  <si>
    <t>2364 Ócsa, Katona J. utca 44.</t>
  </si>
  <si>
    <t>Budapest XVII., Pesti út 41/d.</t>
  </si>
  <si>
    <t>Weiss és Kutas Kft.</t>
  </si>
  <si>
    <t>Budapest III., Bécsi út 343.</t>
  </si>
  <si>
    <t>1037 Bp. Bécsi út 343.</t>
  </si>
  <si>
    <t>Budapest VIII., Nap u. 37. 52 m2 nem lakás céljára szolgáló helyiség</t>
  </si>
  <si>
    <t>Budapest XIII., Kassák lajos 55/a. 104+137 m2 nem lakás céljára szolgáló helyiségek</t>
  </si>
  <si>
    <t>Kowax Kft.</t>
  </si>
  <si>
    <t>Indexálás csak 2021-től</t>
  </si>
  <si>
    <t>haszonbérleti</t>
  </si>
  <si>
    <t>1142 Budapest, Dorozsmai utca 110.</t>
  </si>
  <si>
    <t>8600 Siófok, Beszédes József sétány 72. szám alatti 10 794 m² telek és a rajta lévő 6 892m² alapterületű nem lakás célú épülettel</t>
  </si>
  <si>
    <t>8600 Siófok, Beszédes József sétány  alatti 3992 m² telek</t>
  </si>
  <si>
    <t>88.</t>
  </si>
  <si>
    <t>111.</t>
  </si>
  <si>
    <t>Ambrózia 95 Bt.</t>
  </si>
  <si>
    <t>1033 Budapest, Kaszásdűlő u. 1. 8/78</t>
  </si>
  <si>
    <t>Új bérlővel számolunk</t>
  </si>
  <si>
    <t>Budapest VI., Liszt Ferenc u. 10. szám alatti 132 m2 nem lakás céljára szolgáló helyiség</t>
  </si>
  <si>
    <t>Artpool Alapítvány</t>
  </si>
  <si>
    <t>1023 Budapest, Frankel Leó u. 68/b.</t>
  </si>
  <si>
    <t>Szerződés lejár: 2019.12.31</t>
  </si>
  <si>
    <t>Budapest III., Apát u.20 . sz. alatti 55 m2 nem lakás céljára szolgáló helyiség</t>
  </si>
  <si>
    <t>Extra Brand Zt. Kft.</t>
  </si>
  <si>
    <t>1131 Budapest, Futár u. 30. III.em. 9.</t>
  </si>
  <si>
    <t>Budapest III.,Búza u. 28-32. 55 m2 nem lakás céljára szolgáló helyiség</t>
  </si>
  <si>
    <t>Forster és Társa Kft.</t>
  </si>
  <si>
    <t>2013 Pomáz, Viola u. 10.</t>
  </si>
  <si>
    <t>Bérleti szerződés megszűnt</t>
  </si>
  <si>
    <t>Budapest VIII., Kőbányai út 22. "D" lépcsőház III. emeleti 17 m2 nem lakás céljára szolgáló helyiség</t>
  </si>
  <si>
    <r>
      <t xml:space="preserve">Gábor Irén </t>
    </r>
    <r>
      <rPr>
        <sz val="7"/>
        <rFont val="Times New Roman"/>
        <family val="1"/>
        <charset val="238"/>
      </rPr>
      <t>Ádám Pál</t>
    </r>
  </si>
  <si>
    <t>1087 Budapest, Kőbányai út 22/B. 128.</t>
  </si>
  <si>
    <t>Gere István Sütödéje Kft.</t>
  </si>
  <si>
    <t>2310 Szigetszentmiklós, Dr Lengyel Lajos u. 31.</t>
  </si>
  <si>
    <t>Budapest XVII., Ferihegyi út 74. sz. alatti 64 m2 nem lakás céljára szolgáló helyiség</t>
  </si>
  <si>
    <t>Hoffmann György</t>
  </si>
  <si>
    <t xml:space="preserve">1174 Budapest, Vörösmarty u.34. </t>
  </si>
  <si>
    <t>Budapest III., Búza u. 16-26. sz. alatti, 55 m2  nem lakás céljára szolgáló helyiség</t>
  </si>
  <si>
    <t>J2 Tanácsadó Kft.</t>
  </si>
  <si>
    <t>1039 Budapest, Gyula u. 6.</t>
  </si>
  <si>
    <t>Bérleti szerződés nem került megkötésre</t>
  </si>
  <si>
    <t>Budapest V., Bajcsy Zs.út 36-38. sz. alatti 181 m2 nem lakás céljára szolgáló helyiség</t>
  </si>
  <si>
    <t>Magyar Helsinki Bizottság</t>
  </si>
  <si>
    <t>1054 Budapest, Bajcsy Zsilinszky út 36-38. 1. 12.</t>
  </si>
  <si>
    <t>Budapest III., Búza u.28. sz. alatti 55 m2 nem lakás céljára szolgáló helyiség</t>
  </si>
  <si>
    <t>Mészáros Józsefné</t>
  </si>
  <si>
    <t>1033 Budapest, Búza u.28.</t>
  </si>
  <si>
    <t>Budapest VI., Vörösmarty utca 31. szám alatti 177 m2 nem lakás céljára szolgáló helyiség</t>
  </si>
  <si>
    <t>MOL-KER Market Kft.</t>
  </si>
  <si>
    <t>2161 Csomád, Verebeshegy u. 11</t>
  </si>
  <si>
    <r>
      <t xml:space="preserve">Budapest VIII., Kőbányai út 22. </t>
    </r>
    <r>
      <rPr>
        <strike/>
        <sz val="7"/>
        <rFont val="Times New Roman"/>
        <family val="1"/>
        <charset val="238"/>
      </rPr>
      <t xml:space="preserve">földszinti </t>
    </r>
    <r>
      <rPr>
        <sz val="7"/>
        <rFont val="Times New Roman"/>
        <family val="1"/>
        <charset val="238"/>
      </rPr>
      <t>(I. emeleti) 11 m2 nem lakás céljára szolgáló helyiség</t>
    </r>
  </si>
  <si>
    <r>
      <t xml:space="preserve">Molnár Péter </t>
    </r>
    <r>
      <rPr>
        <sz val="7"/>
        <rFont val="Times New Roman"/>
        <family val="1"/>
        <charset val="238"/>
      </rPr>
      <t>Kirits Grita</t>
    </r>
  </si>
  <si>
    <t>1087 Budapest, Stróbl Alajos u. 7/k. fsz.480.</t>
  </si>
  <si>
    <t>Budapest XIX., Fő u. 2.  sz. alatti  103 m2 nem lakás céljára szolgáló helyiség</t>
  </si>
  <si>
    <t>Pelasta Kft.</t>
  </si>
  <si>
    <t>Budapest X., Újhegyi sétány 16. 87m2</t>
  </si>
  <si>
    <t>Santis-Com Telekomm.és szolg.Kft.</t>
  </si>
  <si>
    <t>1108 Budapest, Tóvirág u.4.</t>
  </si>
  <si>
    <t>Budapest VIII., Berzsenyi u. 8. sz. alatti 150 m2 nem lakás céljára szolgáló helyiség</t>
  </si>
  <si>
    <t xml:space="preserve">TAPIS Oktató és Szolgáltató Betéti Társaság </t>
  </si>
  <si>
    <t>6222 Csengőd, Szentimre utca 33</t>
  </si>
  <si>
    <t>106.</t>
  </si>
  <si>
    <t>107.</t>
  </si>
  <si>
    <t>108.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</si>
  <si>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</si>
  <si>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</si>
  <si>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</si>
  <si>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</si>
  <si>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</si>
  <si>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</si>
  <si>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</si>
  <si>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</si>
  <si>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</si>
  <si>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</si>
  <si>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</si>
  <si>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</si>
  <si>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</si>
  <si>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</si>
  <si>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</si>
  <si>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</si>
  <si>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</si>
  <si>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</si>
  <si>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</si>
  <si>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</si>
  <si>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</si>
  <si>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</si>
  <si>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</si>
  <si>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</si>
  <si>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</si>
  <si>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</si>
  <si>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bérleti szerződés</t>
  </si>
  <si>
    <t>Budapest VI., Mozsár utca.1 sz. alatti összesen 205 m2, Mozsár u. 3. sz alatti összesen: 4223 (6226)m2, Mozsár utca9. sz. alatti összesen:1440 m2; Balatonlelle, Akácvirág utca összesen: 718 m2; Balatonlelle , Akácvirág utca 7. sz. alatti összesen 349m2</t>
  </si>
  <si>
    <t>Budapesti Operett Színház</t>
  </si>
  <si>
    <t>1065 Budapest, Nagymező utca 17.</t>
  </si>
  <si>
    <t>színház</t>
  </si>
  <si>
    <t>bérleti szerződés szerint</t>
  </si>
  <si>
    <t>haszon bérleti</t>
  </si>
  <si>
    <t>Budapest VI., Hunyadi tér 10. sz. alatti 48 m2; VI., Rózsa F. u. 52. sz. alatti 72 m2; VI.,Rózsa F. u. 54. sz. alatti 72 m2; VI., Vörösmarty u. 31. sz. 58 m2 nem lakás célú helyiség; VI.,Vörösmarty M. u. 33. sz. alatti 34 m2 nem lakás céljára szolgáló helyiség</t>
  </si>
  <si>
    <t>Budapest Bábszínház Nonprofit Kft.</t>
  </si>
  <si>
    <t>1062 Budapest, Andrássy út 69.</t>
  </si>
  <si>
    <t>A havi előleg az éves jegyeladás 1%-ra korrigálva, infláció követés nincs. A 2018. éves elszámolás adatai figyelembe véve a 2020. évi díj tervezésekor.</t>
  </si>
  <si>
    <t>Budapest VI., Révay u.18. sz. alatti összesen 1.869 m2; VI., Révay u. 20. sz. alatti összesen 1.457 m2 nem lakás céljára szolgáló helyiség</t>
  </si>
  <si>
    <t>Centrál Színház Színházművészeti Nonprofit Kft.</t>
  </si>
  <si>
    <t>1065 Budapest, Révay u. 18.</t>
  </si>
  <si>
    <t>Budapest XIII., Angyalföldi u. 36-38. sz. alatti 205 m2; XIII., Déryné köz 2. sz. alatti 426 m2; XIII., Ditrói Mór u. 3. sz. alatti 43 m2; XIII., Váci út 63-67. sz. alatti 3.732 m2 nem lakás céljára szolgáló helyiség</t>
  </si>
  <si>
    <t>József Attila Színház Nonprofit Kft.</t>
  </si>
  <si>
    <t>1134 Budapest, Váci út 63.</t>
  </si>
  <si>
    <t>Budapest V., Petőfi S. u. 6. sz. alatti összesen 2.298 m2; V., Ferenciek tere 11. sz. alatti összesen 212 m2; V., Ferenciek ter 4. sz. alatti összesen 659 m2; V., Haris köz 5. sz. alatti összesen 541 m2 nem lakás céljára szolgáló helyiség</t>
  </si>
  <si>
    <t>Katona József Színház Nonprofit Kft.</t>
  </si>
  <si>
    <t>1052 Budapest, Petőfi S. u. 6.</t>
  </si>
  <si>
    <t>Budapest VI., Andrássy út 74. sz. alatti összesen 143 m2; VI., Andrássy út 77. sz. alatti 230 m2; VI., Jókai tér 10. sz. alatti összesen 1.199 m2; VI., Jókai tér 3. sz. alatti 65 m2; VI., Vörösmarty M. u. 31. sz. alatti 30 m2 nem lakás céljára szolgáló helyiség</t>
  </si>
  <si>
    <t>Kolibri Gyermek- és Ifjúsági Színház Kiemelkedően Közhasznú Nonprofit Kft.</t>
  </si>
  <si>
    <t>1061 Budapest, Jókai tér 10.</t>
  </si>
  <si>
    <t xml:space="preserve">Budapest VII., Erzsébet krt. 29. sz. alatti 81 m2; VII., Erzsébet krt. 31. sz. alatti 4.717 m2; VII., Erzsébet krt.33. sz. alatti összesen 2.617 m2; VII., Hársfa u. 36. sz. alatti 3.064 m2, VII., Hársfa u. 38. sz. alatti 3.718 m2; VIII., Gutenberg tér 2. sz. alatti 22 m2; VIII., József u. 4. sz. alatti 274 m2 nem lakás céljára szolgáló helyiség </t>
  </si>
  <si>
    <t>Madách Színház Nonprofit Kft.</t>
  </si>
  <si>
    <t>1073 Budapest, Erzsébet krt. 29-33.</t>
  </si>
  <si>
    <t>Budapest VII., Madách tér 6-7. sz. alatti összesen 2.068 m2; VII., Madách Imre út 2. sz. alatti 202 m2 nem lakás céljára szolgáló helyiség</t>
  </si>
  <si>
    <t>Örkény István Színház Nonprofit Kft.</t>
  </si>
  <si>
    <t>1075 Budapest, Madách tér 6.</t>
  </si>
  <si>
    <t>Budapest VI., Nagymező u. 11. sz. alatti 697 m2; VI., Andrássy út 31. sz. alatti 160 m2; VI., Andrássy út 35. sz. alatti összesen 140 m2; VI., Andrássy út 37. sz. alatti 211 m2; VI., Nagymező u. 7. szám alatti 28 m2, VI., Paulay Ede u. 67. sz. alatti 46 m2; VI., Vasvári Pál u. 9. sz. alatti 49 m2 nem lakás céljára szolgáló helyiség</t>
  </si>
  <si>
    <t>Radnóti Miklós Színház Nonprofit Kft.</t>
  </si>
  <si>
    <t>1065 Budapest Nagymező u. 11.</t>
  </si>
  <si>
    <t>Budapest XII., Csaba u. 6835/17 hrsz. sz. alatti 39.849 m2; XIII., Hollán E. u. 10. sz. alatti 20 m2; XIII., Margitsziget 23800/3 hrsz. alatti 12.000 m2 nem lakás céljára szolgáló helyiség</t>
  </si>
  <si>
    <t>Szabad Tér Színház Nonprofit Kft.</t>
  </si>
  <si>
    <t>1122Budapest, Városmajor 6835/17</t>
  </si>
  <si>
    <t>Budapest VI., Nagymező u. 22-24. sz. alatti 1.053 m2; VI., Zichy Jenő u. 42. sz. alatti 21 m2 nem lakás céljára szolgáló helyiség</t>
  </si>
  <si>
    <t>Thália Színház Nonpr.Kft.(Mikroszkóp Színpad Nonpr. Kft.)</t>
  </si>
  <si>
    <t>1065 Budapest, Nagymező u. 22-24.</t>
  </si>
  <si>
    <t>Budapest IX., Liliom u.41. sz. alatti 2.817 m2 nem lakás céljára szolgáló helyiség</t>
  </si>
  <si>
    <t>Trafó Kortárs Művészetek Háza Nonpr.Kft.</t>
  </si>
  <si>
    <t>1094 Budapest, Liliom u.41.</t>
  </si>
  <si>
    <t>Budapest VI., Paulay E. u. 33. sz. alatti összesen 558 m2; VI., Paulay E. u. 35. sz. alatti 1.358 m2; VI., Paulay E. u. 37. sz. alatti 356 m2 nem lakás céljára szolgáló helyiség</t>
  </si>
  <si>
    <t>Új Színház Nonprofit Kft.</t>
  </si>
  <si>
    <t>1065 Budapest, Paulay E. u. 35.</t>
  </si>
  <si>
    <t>Budapest V., Váci u. 9. sz. alatti összesen 1.851 m2; XIII., Ditrói Mór u. 3. sz. alatti 72 m2; XIII., Pannónia u. 10. sz. alatti összesen 480 m2; XIII., Pannónia u. 4. sz. alatti összesen 285 m2; XIII., Pannónia u. 6. sz. alatti 474 m2; XIII., Pannónia u. 8. sz. alatti összesen 460 m2;  XIII., Szent István krt.14. sz. alatti 3 049 m2; XIII., Szent István krt.16. sz. alatti 186 m2 és XIII., Vígszínház u. 5. sz. alatti 126 m2 nem lakás céljára szolgáló helyiség</t>
  </si>
  <si>
    <t>Vígszínház Nonprofit Kft.</t>
  </si>
  <si>
    <t>1137 Budapest,  Szent István krt. 14.</t>
  </si>
  <si>
    <t>Nettó bérleti díj összesen:</t>
  </si>
  <si>
    <t>EBBŐL</t>
  </si>
  <si>
    <t>Bérlet</t>
  </si>
  <si>
    <t>Színházak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</si>
</sst>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trike/>
      <sz val="7"/>
      <name val="Times New Roman"/>
      <family val="1"/>
      <charset val="238"/>
    </font>
    <font>
      <b/>
      <sz val="9"/>
      <name val="Garamond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left" vertical="center" wrapText="1"/>
    </xf>
    <xf numFmtId="3" fontId="5" fillId="0" borderId="5" xfId="1" applyNumberFormat="1" applyFont="1" applyFill="1" applyBorder="1" applyAlignment="1">
      <alignment horizontal="right" vertical="center" wrapText="1"/>
    </xf>
    <xf numFmtId="3" fontId="5" fillId="2" borderId="5" xfId="1" applyNumberFormat="1" applyFont="1" applyFill="1" applyBorder="1" applyAlignment="1">
      <alignment horizontal="right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43D55680-3D80-45F5-B279-CD997414D626}"/>
    <cellStyle name="Normál_BFVK Zrt. által bérbeadott ingatlanok 2012.09.01.-1" xfId="1" xr:uid="{886197F8-140E-4DB0-9A7A-7A5A6B6B5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380C-EE81-4FC7-AC36-D14744453249}">
  <sheetPr>
    <pageSetUpPr fitToPage="1"/>
  </sheetPr>
  <dimension ref="A1:Q149"/>
  <sheetViews>
    <sheetView tabSelected="1" zoomScaleNormal="100" workbookViewId="0">
      <pane ySplit="3" topLeftCell="A4" activePane="bottomLeft" state="frozen"/>
      <selection pane="bottomLeft" activeCell="C92" sqref="C92"/>
    </sheetView>
  </sheetViews>
  <sheetFormatPr defaultColWidth="9" defaultRowHeight="12.75" x14ac:dyDescent="0.25"/>
  <cols>
    <col min="1" max="1" width="7.5703125" style="1" customWidth="1"/>
    <col min="2" max="2" width="12.42578125" style="1" customWidth="1"/>
    <col min="3" max="3" width="33.140625" style="1" bestFit="1" customWidth="1"/>
    <col min="4" max="4" width="24.140625" style="1" bestFit="1" customWidth="1"/>
    <col min="5" max="5" width="15.7109375" style="1" customWidth="1"/>
    <col min="6" max="6" width="15.28515625" style="2" customWidth="1"/>
    <col min="7" max="7" width="14.7109375" style="1" customWidth="1"/>
    <col min="8" max="8" width="16.5703125" style="1" customWidth="1"/>
    <col min="9" max="9" width="13.140625" style="2" customWidth="1"/>
    <col min="10" max="10" width="10.7109375" style="1" customWidth="1"/>
    <col min="11" max="11" width="15.28515625" style="2" customWidth="1"/>
    <col min="12" max="12" width="14.7109375" style="1" customWidth="1"/>
    <col min="13" max="13" width="13.7109375" style="2" customWidth="1"/>
    <col min="14" max="14" width="13.140625" style="3" customWidth="1"/>
    <col min="15" max="15" width="29" style="3" customWidth="1"/>
    <col min="16" max="16" width="14.5703125" style="4" customWidth="1"/>
    <col min="17" max="17" width="13.42578125" style="4" customWidth="1"/>
    <col min="18" max="16384" width="9" style="1"/>
  </cols>
  <sheetData>
    <row r="1" spans="1:17" x14ac:dyDescent="0.25">
      <c r="O1" s="2" t="s">
        <v>0</v>
      </c>
    </row>
    <row r="2" spans="1:17" s="6" customFormat="1" ht="47.25" customHeight="1" x14ac:dyDescent="0.25">
      <c r="A2" s="7" t="s">
        <v>1</v>
      </c>
      <c r="B2" s="41" t="s">
        <v>2</v>
      </c>
      <c r="C2" s="41"/>
      <c r="D2" s="42" t="s">
        <v>3</v>
      </c>
      <c r="E2" s="43"/>
      <c r="F2" s="44" t="s">
        <v>382</v>
      </c>
      <c r="G2" s="44" t="s">
        <v>5</v>
      </c>
      <c r="H2" s="44" t="s">
        <v>6</v>
      </c>
      <c r="I2" s="39" t="s">
        <v>383</v>
      </c>
      <c r="J2" s="46" t="s">
        <v>4</v>
      </c>
      <c r="K2" s="44" t="s">
        <v>384</v>
      </c>
      <c r="L2" s="44" t="s">
        <v>385</v>
      </c>
      <c r="M2" s="44" t="s">
        <v>386</v>
      </c>
      <c r="N2" s="39" t="s">
        <v>7</v>
      </c>
      <c r="O2" s="39" t="s">
        <v>8</v>
      </c>
      <c r="P2" s="5" t="s">
        <v>9</v>
      </c>
      <c r="Q2" s="5" t="s">
        <v>10</v>
      </c>
    </row>
    <row r="3" spans="1:17" s="6" customFormat="1" ht="12.75" customHeight="1" x14ac:dyDescent="0.25">
      <c r="A3" s="7" t="s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45"/>
      <c r="G3" s="45"/>
      <c r="H3" s="45"/>
      <c r="I3" s="40"/>
      <c r="J3" s="47"/>
      <c r="K3" s="45"/>
      <c r="L3" s="45"/>
      <c r="M3" s="45"/>
      <c r="N3" s="40"/>
      <c r="O3" s="40"/>
      <c r="P3" s="5"/>
      <c r="Q3" s="5"/>
    </row>
    <row r="4" spans="1:17" s="6" customFormat="1" ht="21" x14ac:dyDescent="0.25">
      <c r="A4" s="9" t="s">
        <v>15</v>
      </c>
      <c r="B4" s="10" t="s">
        <v>16</v>
      </c>
      <c r="C4" s="10" t="s">
        <v>17</v>
      </c>
      <c r="D4" s="11" t="s">
        <v>18</v>
      </c>
      <c r="E4" s="11" t="s">
        <v>19</v>
      </c>
      <c r="F4" s="12">
        <v>44409.599999999999</v>
      </c>
      <c r="G4" s="13">
        <v>12</v>
      </c>
      <c r="H4" s="12">
        <f>+F4*G4</f>
        <v>532915.19999999995</v>
      </c>
      <c r="I4" s="27">
        <v>44600</v>
      </c>
      <c r="J4" s="14">
        <v>1.032</v>
      </c>
      <c r="K4" s="27">
        <f>+I4*J4</f>
        <v>46027.200000000004</v>
      </c>
      <c r="L4" s="15">
        <v>12</v>
      </c>
      <c r="M4" s="12">
        <f>+K4*L4</f>
        <v>552326.40000000002</v>
      </c>
      <c r="N4" s="16" t="s">
        <v>20</v>
      </c>
      <c r="O4" s="17" t="s">
        <v>31</v>
      </c>
      <c r="P4" s="18"/>
      <c r="Q4" s="18"/>
    </row>
    <row r="5" spans="1:17" s="6" customFormat="1" ht="21" x14ac:dyDescent="0.25">
      <c r="A5" s="9" t="s">
        <v>21</v>
      </c>
      <c r="B5" s="10" t="s">
        <v>16</v>
      </c>
      <c r="C5" s="10" t="s">
        <v>22</v>
      </c>
      <c r="D5" s="11" t="s">
        <v>23</v>
      </c>
      <c r="E5" s="11" t="s">
        <v>24</v>
      </c>
      <c r="F5" s="12">
        <v>1084000</v>
      </c>
      <c r="G5" s="13">
        <v>12</v>
      </c>
      <c r="H5" s="12">
        <f>+F5*G5</f>
        <v>13008000</v>
      </c>
      <c r="I5" s="27">
        <v>1114300</v>
      </c>
      <c r="J5" s="14">
        <v>1.032</v>
      </c>
      <c r="K5" s="27">
        <f>+I5*J5</f>
        <v>1149957.6000000001</v>
      </c>
      <c r="L5" s="15">
        <v>12</v>
      </c>
      <c r="M5" s="12">
        <f>+K5*L5</f>
        <v>13799491.200000001</v>
      </c>
      <c r="N5" s="16" t="s">
        <v>20</v>
      </c>
      <c r="O5" s="17" t="s">
        <v>286</v>
      </c>
      <c r="P5" s="18"/>
      <c r="Q5" s="18"/>
    </row>
    <row r="6" spans="1:17" s="6" customFormat="1" ht="21" x14ac:dyDescent="0.25">
      <c r="A6" s="9" t="s">
        <v>25</v>
      </c>
      <c r="B6" s="10" t="s">
        <v>16</v>
      </c>
      <c r="C6" s="10" t="s">
        <v>410</v>
      </c>
      <c r="D6" s="11" t="s">
        <v>409</v>
      </c>
      <c r="E6" s="11" t="s">
        <v>411</v>
      </c>
      <c r="F6" s="12"/>
      <c r="G6" s="13"/>
      <c r="H6" s="12"/>
      <c r="I6" s="27">
        <v>14900</v>
      </c>
      <c r="J6" s="14">
        <v>1.032</v>
      </c>
      <c r="K6" s="27">
        <f>+I6*J6</f>
        <v>15376.800000000001</v>
      </c>
      <c r="L6" s="15">
        <v>12</v>
      </c>
      <c r="M6" s="12">
        <f>+K6*L6</f>
        <v>184521.60000000001</v>
      </c>
      <c r="N6" s="16" t="s">
        <v>20</v>
      </c>
      <c r="O6" s="17" t="s">
        <v>286</v>
      </c>
      <c r="P6" s="18"/>
      <c r="Q6" s="18"/>
    </row>
    <row r="7" spans="1:17" s="6" customFormat="1" ht="21" x14ac:dyDescent="0.25">
      <c r="A7" s="9" t="s">
        <v>29</v>
      </c>
      <c r="B7" s="10" t="s">
        <v>16</v>
      </c>
      <c r="C7" s="10" t="s">
        <v>27</v>
      </c>
      <c r="D7" s="11" t="s">
        <v>28</v>
      </c>
      <c r="E7" s="11" t="s">
        <v>387</v>
      </c>
      <c r="F7" s="12">
        <v>57876.4</v>
      </c>
      <c r="G7" s="13">
        <v>12</v>
      </c>
      <c r="H7" s="12">
        <v>683482</v>
      </c>
      <c r="I7" s="27">
        <v>58100</v>
      </c>
      <c r="J7" s="14">
        <v>1.032</v>
      </c>
      <c r="K7" s="27">
        <f>+I7*J7</f>
        <v>59959.200000000004</v>
      </c>
      <c r="L7" s="15">
        <v>12</v>
      </c>
      <c r="M7" s="12">
        <f>+I7*P7+K7*Q7</f>
        <v>706496</v>
      </c>
      <c r="N7" s="16" t="s">
        <v>20</v>
      </c>
      <c r="O7" s="17" t="s">
        <v>394</v>
      </c>
      <c r="P7" s="18">
        <v>7</v>
      </c>
      <c r="Q7" s="18">
        <f>12-P7</f>
        <v>5</v>
      </c>
    </row>
    <row r="8" spans="1:17" s="6" customFormat="1" ht="21" x14ac:dyDescent="0.25">
      <c r="A8" s="9" t="s">
        <v>32</v>
      </c>
      <c r="B8" s="10" t="s">
        <v>26</v>
      </c>
      <c r="C8" s="10" t="s">
        <v>30</v>
      </c>
      <c r="D8" s="11" t="s">
        <v>492</v>
      </c>
      <c r="E8" s="11" t="s">
        <v>493</v>
      </c>
      <c r="F8" s="12">
        <v>74000</v>
      </c>
      <c r="G8" s="13">
        <v>12</v>
      </c>
      <c r="H8" s="12">
        <v>888000</v>
      </c>
      <c r="I8" s="27">
        <v>74000</v>
      </c>
      <c r="J8" s="8"/>
      <c r="K8" s="27">
        <v>74000</v>
      </c>
      <c r="L8" s="15">
        <v>8</v>
      </c>
      <c r="M8" s="12">
        <f>+K8*L8</f>
        <v>592000</v>
      </c>
      <c r="N8" s="16" t="s">
        <v>20</v>
      </c>
      <c r="O8" s="17" t="s">
        <v>494</v>
      </c>
      <c r="P8" s="18"/>
      <c r="Q8" s="18"/>
    </row>
    <row r="9" spans="1:17" s="6" customFormat="1" ht="21" x14ac:dyDescent="0.25">
      <c r="A9" s="9" t="s">
        <v>36</v>
      </c>
      <c r="B9" s="10" t="s">
        <v>16</v>
      </c>
      <c r="C9" s="10" t="s">
        <v>33</v>
      </c>
      <c r="D9" s="11" t="s">
        <v>34</v>
      </c>
      <c r="E9" s="11" t="s">
        <v>35</v>
      </c>
      <c r="F9" s="12">
        <v>473291.2</v>
      </c>
      <c r="G9" s="13">
        <v>12</v>
      </c>
      <c r="H9" s="12">
        <f>+F9*G9</f>
        <v>5679494.4000000004</v>
      </c>
      <c r="I9" s="27">
        <v>475174</v>
      </c>
      <c r="J9" s="14">
        <v>1.032</v>
      </c>
      <c r="K9" s="27">
        <f>+I9*J9</f>
        <v>490379.56800000003</v>
      </c>
      <c r="L9" s="15">
        <v>12</v>
      </c>
      <c r="M9" s="12">
        <f>+K9*L9</f>
        <v>5884554.8160000006</v>
      </c>
      <c r="N9" s="16" t="s">
        <v>20</v>
      </c>
      <c r="O9" s="17" t="s">
        <v>31</v>
      </c>
      <c r="P9" s="18"/>
      <c r="Q9" s="18"/>
    </row>
    <row r="10" spans="1:17" s="6" customFormat="1" ht="21" x14ac:dyDescent="0.25">
      <c r="A10" s="9" t="s">
        <v>40</v>
      </c>
      <c r="B10" s="10" t="s">
        <v>16</v>
      </c>
      <c r="C10" s="10" t="s">
        <v>37</v>
      </c>
      <c r="D10" s="11" t="s">
        <v>38</v>
      </c>
      <c r="E10" s="11" t="s">
        <v>39</v>
      </c>
      <c r="F10" s="12">
        <v>347361.2</v>
      </c>
      <c r="G10" s="13">
        <v>12</v>
      </c>
      <c r="H10" s="12">
        <v>4158873</v>
      </c>
      <c r="I10" s="27">
        <v>347400</v>
      </c>
      <c r="J10" s="14">
        <v>1.032</v>
      </c>
      <c r="K10" s="27">
        <f t="shared" ref="K10" si="0">+I10*J10</f>
        <v>358516.8</v>
      </c>
      <c r="L10" s="15">
        <v>12</v>
      </c>
      <c r="M10" s="12">
        <f>+I10*P10+K10*Q10</f>
        <v>4291084.8</v>
      </c>
      <c r="N10" s="16" t="s">
        <v>20</v>
      </c>
      <c r="O10" s="17" t="s">
        <v>393</v>
      </c>
      <c r="P10" s="18">
        <v>1</v>
      </c>
      <c r="Q10" s="18">
        <f>12-P10</f>
        <v>11</v>
      </c>
    </row>
    <row r="11" spans="1:17" s="6" customFormat="1" ht="21" x14ac:dyDescent="0.25">
      <c r="A11" s="9" t="s">
        <v>41</v>
      </c>
      <c r="B11" s="10" t="s">
        <v>16</v>
      </c>
      <c r="C11" s="10" t="s">
        <v>495</v>
      </c>
      <c r="D11" s="11" t="s">
        <v>496</v>
      </c>
      <c r="E11" s="11" t="s">
        <v>497</v>
      </c>
      <c r="F11" s="12">
        <v>1100</v>
      </c>
      <c r="G11" s="13">
        <v>12</v>
      </c>
      <c r="H11" s="12">
        <f>+F11*G11</f>
        <v>13200</v>
      </c>
      <c r="I11" s="27"/>
      <c r="J11" s="8"/>
      <c r="K11" s="27"/>
      <c r="L11" s="15">
        <v>0</v>
      </c>
      <c r="M11" s="12">
        <f t="shared" ref="M11" si="1">+K11*L11</f>
        <v>0</v>
      </c>
      <c r="N11" s="16" t="s">
        <v>20</v>
      </c>
      <c r="O11" s="17" t="s">
        <v>498</v>
      </c>
      <c r="P11" s="18"/>
      <c r="Q11" s="18"/>
    </row>
    <row r="12" spans="1:17" s="6" customFormat="1" ht="21" x14ac:dyDescent="0.25">
      <c r="A12" s="9" t="s">
        <v>45</v>
      </c>
      <c r="B12" s="10" t="s">
        <v>16</v>
      </c>
      <c r="C12" s="10" t="s">
        <v>42</v>
      </c>
      <c r="D12" s="11" t="s">
        <v>43</v>
      </c>
      <c r="E12" s="11" t="s">
        <v>388</v>
      </c>
      <c r="F12" s="12">
        <v>411200</v>
      </c>
      <c r="G12" s="13">
        <v>12</v>
      </c>
      <c r="H12" s="12">
        <v>4900800</v>
      </c>
      <c r="I12" s="27">
        <v>421069</v>
      </c>
      <c r="J12" s="14">
        <v>1.032</v>
      </c>
      <c r="K12" s="27">
        <f t="shared" ref="K12:K15" si="2">+I12*J12</f>
        <v>434543.20799999998</v>
      </c>
      <c r="L12" s="15">
        <v>12</v>
      </c>
      <c r="M12" s="12">
        <f>+I12*P12+K12*Q12</f>
        <v>5174095.8719999995</v>
      </c>
      <c r="N12" s="16" t="s">
        <v>20</v>
      </c>
      <c r="O12" s="17" t="s">
        <v>44</v>
      </c>
      <c r="P12" s="18">
        <v>3</v>
      </c>
      <c r="Q12" s="18">
        <f>12-P12</f>
        <v>9</v>
      </c>
    </row>
    <row r="13" spans="1:17" s="6" customFormat="1" ht="21" x14ac:dyDescent="0.25">
      <c r="A13" s="9" t="s">
        <v>48</v>
      </c>
      <c r="B13" s="10" t="s">
        <v>16</v>
      </c>
      <c r="C13" s="10" t="s">
        <v>389</v>
      </c>
      <c r="D13" s="11" t="s">
        <v>46</v>
      </c>
      <c r="E13" s="11" t="s">
        <v>47</v>
      </c>
      <c r="F13" s="12">
        <v>148134.80000000002</v>
      </c>
      <c r="G13" s="13">
        <v>12</v>
      </c>
      <c r="H13" s="12">
        <f>+F13*G13</f>
        <v>1777617.6</v>
      </c>
      <c r="I13" s="27">
        <v>148800</v>
      </c>
      <c r="J13" s="14">
        <v>1.032</v>
      </c>
      <c r="K13" s="27">
        <f t="shared" si="2"/>
        <v>153561.60000000001</v>
      </c>
      <c r="L13" s="15">
        <v>12</v>
      </c>
      <c r="M13" s="12">
        <f t="shared" ref="M13" si="3">+K13*L13</f>
        <v>1842739.2000000002</v>
      </c>
      <c r="N13" s="16" t="s">
        <v>20</v>
      </c>
      <c r="O13" s="17" t="s">
        <v>31</v>
      </c>
      <c r="P13" s="18"/>
      <c r="Q13" s="18"/>
    </row>
    <row r="14" spans="1:17" s="6" customFormat="1" ht="21" x14ac:dyDescent="0.25">
      <c r="A14" s="9" t="s">
        <v>52</v>
      </c>
      <c r="B14" s="10" t="s">
        <v>16</v>
      </c>
      <c r="C14" s="10" t="s">
        <v>49</v>
      </c>
      <c r="D14" s="11" t="s">
        <v>50</v>
      </c>
      <c r="E14" s="11" t="s">
        <v>51</v>
      </c>
      <c r="F14" s="12">
        <v>37008</v>
      </c>
      <c r="G14" s="13">
        <v>12</v>
      </c>
      <c r="H14" s="12">
        <f>+F14*G14</f>
        <v>444096</v>
      </c>
      <c r="I14" s="27">
        <v>37100</v>
      </c>
      <c r="J14" s="14">
        <v>1.032</v>
      </c>
      <c r="K14" s="27">
        <f t="shared" si="2"/>
        <v>38287.200000000004</v>
      </c>
      <c r="L14" s="15">
        <v>12</v>
      </c>
      <c r="M14" s="12">
        <f>+K14*L14</f>
        <v>459446.4</v>
      </c>
      <c r="N14" s="16" t="s">
        <v>20</v>
      </c>
      <c r="O14" s="17" t="s">
        <v>31</v>
      </c>
      <c r="P14" s="18"/>
      <c r="Q14" s="18"/>
    </row>
    <row r="15" spans="1:17" s="6" customFormat="1" ht="21" x14ac:dyDescent="0.25">
      <c r="A15" s="9" t="s">
        <v>56</v>
      </c>
      <c r="B15" s="10" t="s">
        <v>16</v>
      </c>
      <c r="C15" s="10" t="s">
        <v>53</v>
      </c>
      <c r="D15" s="11" t="s">
        <v>54</v>
      </c>
      <c r="E15" s="19" t="s">
        <v>55</v>
      </c>
      <c r="F15" s="12">
        <v>9149.2000000000007</v>
      </c>
      <c r="G15" s="13">
        <v>12</v>
      </c>
      <c r="H15" s="12">
        <v>107298</v>
      </c>
      <c r="I15" s="27">
        <v>8900</v>
      </c>
      <c r="J15" s="14">
        <v>1.032</v>
      </c>
      <c r="K15" s="27">
        <f t="shared" si="2"/>
        <v>9184.8000000000011</v>
      </c>
      <c r="L15" s="15">
        <v>12</v>
      </c>
      <c r="M15" s="12">
        <f>+I15*P15+K15*Q15</f>
        <v>107512</v>
      </c>
      <c r="N15" s="16" t="s">
        <v>20</v>
      </c>
      <c r="O15" s="17" t="s">
        <v>392</v>
      </c>
      <c r="P15" s="18">
        <v>9.5</v>
      </c>
      <c r="Q15" s="18">
        <f>12-P15</f>
        <v>2.5</v>
      </c>
    </row>
    <row r="16" spans="1:17" s="6" customFormat="1" ht="21" x14ac:dyDescent="0.25">
      <c r="A16" s="9" t="s">
        <v>60</v>
      </c>
      <c r="B16" s="10" t="s">
        <v>16</v>
      </c>
      <c r="C16" s="10" t="s">
        <v>57</v>
      </c>
      <c r="D16" s="11" t="s">
        <v>58</v>
      </c>
      <c r="E16" s="11" t="s">
        <v>59</v>
      </c>
      <c r="F16" s="12">
        <v>9800</v>
      </c>
      <c r="G16" s="13">
        <v>12</v>
      </c>
      <c r="H16" s="12">
        <v>117600</v>
      </c>
      <c r="I16" s="27">
        <v>10100</v>
      </c>
      <c r="J16" s="14">
        <v>1.032</v>
      </c>
      <c r="K16" s="27">
        <f>+I16*J16</f>
        <v>10423.200000000001</v>
      </c>
      <c r="L16" s="15">
        <v>12</v>
      </c>
      <c r="M16" s="12">
        <f>+I16*P16+K16*Q16</f>
        <v>124108.8</v>
      </c>
      <c r="N16" s="16" t="s">
        <v>20</v>
      </c>
      <c r="O16" s="17" t="s">
        <v>44</v>
      </c>
      <c r="P16" s="18">
        <v>3</v>
      </c>
      <c r="Q16" s="18">
        <v>9</v>
      </c>
    </row>
    <row r="17" spans="1:17" s="6" customFormat="1" ht="21" x14ac:dyDescent="0.25">
      <c r="A17" s="9" t="s">
        <v>64</v>
      </c>
      <c r="B17" s="10" t="s">
        <v>16</v>
      </c>
      <c r="C17" s="10" t="s">
        <v>61</v>
      </c>
      <c r="D17" s="11" t="s">
        <v>62</v>
      </c>
      <c r="E17" s="11" t="s">
        <v>63</v>
      </c>
      <c r="F17" s="12">
        <v>136826.80000000002</v>
      </c>
      <c r="G17" s="13">
        <v>12</v>
      </c>
      <c r="H17" s="12">
        <v>1619561</v>
      </c>
      <c r="I17" s="27">
        <v>135000</v>
      </c>
      <c r="J17" s="14">
        <v>1.032</v>
      </c>
      <c r="K17" s="27">
        <f>+I17*J17</f>
        <v>139320</v>
      </c>
      <c r="L17" s="15">
        <v>12</v>
      </c>
      <c r="M17" s="12">
        <f>+K17*L17</f>
        <v>1671840</v>
      </c>
      <c r="N17" s="16" t="s">
        <v>20</v>
      </c>
      <c r="O17" s="17" t="s">
        <v>31</v>
      </c>
      <c r="P17" s="18"/>
      <c r="Q17" s="18"/>
    </row>
    <row r="18" spans="1:17" s="6" customFormat="1" ht="21" x14ac:dyDescent="0.25">
      <c r="A18" s="9" t="s">
        <v>68</v>
      </c>
      <c r="B18" s="10" t="s">
        <v>16</v>
      </c>
      <c r="C18" s="10" t="s">
        <v>65</v>
      </c>
      <c r="D18" s="11" t="s">
        <v>66</v>
      </c>
      <c r="E18" s="11" t="s">
        <v>67</v>
      </c>
      <c r="F18" s="12">
        <v>1217666</v>
      </c>
      <c r="G18" s="13">
        <v>12</v>
      </c>
      <c r="H18" s="12">
        <v>14379830</v>
      </c>
      <c r="I18" s="27">
        <v>1222500</v>
      </c>
      <c r="J18" s="14">
        <v>1.032</v>
      </c>
      <c r="K18" s="27">
        <f t="shared" ref="K18" si="4">+I18*J18</f>
        <v>1261620</v>
      </c>
      <c r="L18" s="15">
        <v>12</v>
      </c>
      <c r="M18" s="12">
        <f>+K18*L18</f>
        <v>15139440</v>
      </c>
      <c r="N18" s="16" t="s">
        <v>20</v>
      </c>
      <c r="O18" s="17" t="s">
        <v>31</v>
      </c>
      <c r="P18" s="18"/>
      <c r="Q18" s="18"/>
    </row>
    <row r="19" spans="1:17" s="6" customFormat="1" ht="21" x14ac:dyDescent="0.25">
      <c r="A19" s="9" t="s">
        <v>71</v>
      </c>
      <c r="B19" s="20" t="s">
        <v>20</v>
      </c>
      <c r="C19" s="20" t="s">
        <v>69</v>
      </c>
      <c r="D19" s="20" t="s">
        <v>70</v>
      </c>
      <c r="E19" s="20" t="s">
        <v>396</v>
      </c>
      <c r="F19" s="12">
        <v>219100</v>
      </c>
      <c r="G19" s="13">
        <v>12</v>
      </c>
      <c r="H19" s="12">
        <v>2587200</v>
      </c>
      <c r="I19" s="27">
        <v>219100</v>
      </c>
      <c r="J19" s="14">
        <v>1.032</v>
      </c>
      <c r="K19" s="27">
        <f>+ROUND(I19*J19,-2)</f>
        <v>226100</v>
      </c>
      <c r="L19" s="15">
        <v>12</v>
      </c>
      <c r="M19" s="12">
        <f>+I19*P19+K19*Q19</f>
        <v>2667700</v>
      </c>
      <c r="N19" s="16" t="s">
        <v>20</v>
      </c>
      <c r="O19" s="17" t="s">
        <v>391</v>
      </c>
      <c r="P19" s="18">
        <v>6.5</v>
      </c>
      <c r="Q19" s="18">
        <f t="shared" ref="Q19" si="5">12-P19</f>
        <v>5.5</v>
      </c>
    </row>
    <row r="20" spans="1:17" s="6" customFormat="1" ht="21" x14ac:dyDescent="0.25">
      <c r="A20" s="9" t="s">
        <v>75</v>
      </c>
      <c r="B20" s="10" t="s">
        <v>16</v>
      </c>
      <c r="C20" s="10" t="s">
        <v>72</v>
      </c>
      <c r="D20" s="11" t="s">
        <v>73</v>
      </c>
      <c r="E20" s="11" t="s">
        <v>74</v>
      </c>
      <c r="F20" s="12">
        <v>57300</v>
      </c>
      <c r="G20" s="13">
        <v>12</v>
      </c>
      <c r="H20" s="12">
        <f t="shared" ref="H20:H23" si="6">+F20*G20</f>
        <v>687600</v>
      </c>
      <c r="I20" s="27">
        <v>59200</v>
      </c>
      <c r="J20" s="14">
        <v>1.032</v>
      </c>
      <c r="K20" s="27">
        <f t="shared" ref="K20:K26" si="7">+I20*J20</f>
        <v>61094.400000000001</v>
      </c>
      <c r="L20" s="15">
        <v>12</v>
      </c>
      <c r="M20" s="12">
        <f>+K20*L20</f>
        <v>733132.80000000005</v>
      </c>
      <c r="N20" s="16" t="s">
        <v>20</v>
      </c>
      <c r="O20" s="17" t="s">
        <v>31</v>
      </c>
      <c r="P20" s="18"/>
      <c r="Q20" s="18"/>
    </row>
    <row r="21" spans="1:17" s="6" customFormat="1" ht="21" x14ac:dyDescent="0.25">
      <c r="A21" s="9" t="s">
        <v>78</v>
      </c>
      <c r="B21" s="10" t="s">
        <v>16</v>
      </c>
      <c r="C21" s="10" t="s">
        <v>76</v>
      </c>
      <c r="D21" s="11" t="s">
        <v>73</v>
      </c>
      <c r="E21" s="11" t="s">
        <v>77</v>
      </c>
      <c r="F21" s="12">
        <v>753729.6</v>
      </c>
      <c r="G21" s="13">
        <v>12</v>
      </c>
      <c r="H21" s="12">
        <f t="shared" si="6"/>
        <v>9044755.1999999993</v>
      </c>
      <c r="I21" s="27">
        <v>756800</v>
      </c>
      <c r="J21" s="14">
        <v>1.032</v>
      </c>
      <c r="K21" s="27">
        <f t="shared" si="7"/>
        <v>781017.59999999998</v>
      </c>
      <c r="L21" s="15">
        <v>12</v>
      </c>
      <c r="M21" s="12">
        <f>+K21*L21</f>
        <v>9372211.1999999993</v>
      </c>
      <c r="N21" s="16" t="s">
        <v>20</v>
      </c>
      <c r="O21" s="17" t="s">
        <v>31</v>
      </c>
      <c r="P21" s="18"/>
      <c r="Q21" s="18"/>
    </row>
    <row r="22" spans="1:17" s="6" customFormat="1" ht="21" x14ac:dyDescent="0.25">
      <c r="A22" s="9" t="s">
        <v>82</v>
      </c>
      <c r="B22" s="10" t="s">
        <v>16</v>
      </c>
      <c r="C22" s="10" t="s">
        <v>79</v>
      </c>
      <c r="D22" s="11" t="s">
        <v>80</v>
      </c>
      <c r="E22" s="11" t="s">
        <v>81</v>
      </c>
      <c r="F22" s="12">
        <v>1987076</v>
      </c>
      <c r="G22" s="13">
        <v>12</v>
      </c>
      <c r="H22" s="12">
        <f t="shared" si="6"/>
        <v>23844912</v>
      </c>
      <c r="I22" s="27">
        <v>1940000</v>
      </c>
      <c r="J22" s="14">
        <v>1.032</v>
      </c>
      <c r="K22" s="27">
        <f t="shared" si="7"/>
        <v>2002080</v>
      </c>
      <c r="L22" s="15">
        <v>12</v>
      </c>
      <c r="M22" s="12">
        <f>+K22*L22</f>
        <v>24024960</v>
      </c>
      <c r="N22" s="16" t="s">
        <v>20</v>
      </c>
      <c r="O22" s="17" t="s">
        <v>390</v>
      </c>
      <c r="P22" s="18"/>
      <c r="Q22" s="18"/>
    </row>
    <row r="23" spans="1:17" s="6" customFormat="1" ht="21" x14ac:dyDescent="0.25">
      <c r="A23" s="9" t="s">
        <v>86</v>
      </c>
      <c r="B23" s="10" t="s">
        <v>16</v>
      </c>
      <c r="C23" s="10" t="s">
        <v>83</v>
      </c>
      <c r="D23" s="11" t="s">
        <v>84</v>
      </c>
      <c r="E23" s="11" t="s">
        <v>85</v>
      </c>
      <c r="F23" s="12">
        <v>100000</v>
      </c>
      <c r="G23" s="13">
        <v>12</v>
      </c>
      <c r="H23" s="12">
        <f t="shared" si="6"/>
        <v>1200000</v>
      </c>
      <c r="I23" s="27">
        <v>100000</v>
      </c>
      <c r="J23" s="14">
        <v>1.032</v>
      </c>
      <c r="K23" s="27">
        <f t="shared" si="7"/>
        <v>103200</v>
      </c>
      <c r="L23" s="15">
        <v>12</v>
      </c>
      <c r="M23" s="12">
        <f>+K23*L23</f>
        <v>1238400</v>
      </c>
      <c r="N23" s="16" t="s">
        <v>20</v>
      </c>
      <c r="O23" s="17" t="s">
        <v>395</v>
      </c>
      <c r="P23" s="18"/>
      <c r="Q23" s="18"/>
    </row>
    <row r="24" spans="1:17" s="6" customFormat="1" ht="21" x14ac:dyDescent="0.25">
      <c r="A24" s="9" t="s">
        <v>90</v>
      </c>
      <c r="B24" s="10" t="s">
        <v>16</v>
      </c>
      <c r="C24" s="10" t="s">
        <v>87</v>
      </c>
      <c r="D24" s="11" t="s">
        <v>88</v>
      </c>
      <c r="E24" s="11" t="s">
        <v>89</v>
      </c>
      <c r="F24" s="12">
        <v>473000</v>
      </c>
      <c r="G24" s="13">
        <v>12</v>
      </c>
      <c r="H24" s="12">
        <v>5692800</v>
      </c>
      <c r="I24" s="27">
        <v>486200</v>
      </c>
      <c r="J24" s="14">
        <v>1.032</v>
      </c>
      <c r="K24" s="27">
        <f t="shared" si="7"/>
        <v>501758.4</v>
      </c>
      <c r="L24" s="15">
        <v>12</v>
      </c>
      <c r="M24" s="12">
        <f>+I24*P24+K24*Q24</f>
        <v>5919971.2000000002</v>
      </c>
      <c r="N24" s="16" t="s">
        <v>20</v>
      </c>
      <c r="O24" s="17" t="s">
        <v>397</v>
      </c>
      <c r="P24" s="18">
        <v>6.5</v>
      </c>
      <c r="Q24" s="18">
        <f t="shared" ref="Q24:Q26" si="8">12-P24</f>
        <v>5.5</v>
      </c>
    </row>
    <row r="25" spans="1:17" s="6" customFormat="1" ht="21" x14ac:dyDescent="0.25">
      <c r="A25" s="9" t="s">
        <v>94</v>
      </c>
      <c r="B25" s="10" t="s">
        <v>16</v>
      </c>
      <c r="C25" s="10" t="s">
        <v>407</v>
      </c>
      <c r="D25" s="11" t="s">
        <v>398</v>
      </c>
      <c r="E25" s="11" t="s">
        <v>408</v>
      </c>
      <c r="F25" s="12"/>
      <c r="G25" s="13"/>
      <c r="H25" s="12"/>
      <c r="I25" s="27">
        <v>280000</v>
      </c>
      <c r="J25" s="14">
        <v>1.032</v>
      </c>
      <c r="K25" s="27">
        <f t="shared" si="7"/>
        <v>288960</v>
      </c>
      <c r="L25" s="15">
        <v>12</v>
      </c>
      <c r="M25" s="12">
        <f>+K25*L25</f>
        <v>3467520</v>
      </c>
      <c r="N25" s="16" t="s">
        <v>20</v>
      </c>
      <c r="O25" s="17"/>
      <c r="P25" s="18"/>
      <c r="Q25" s="18"/>
    </row>
    <row r="26" spans="1:17" s="6" customFormat="1" ht="21" x14ac:dyDescent="0.25">
      <c r="A26" s="9" t="s">
        <v>98</v>
      </c>
      <c r="B26" s="10" t="s">
        <v>16</v>
      </c>
      <c r="C26" s="10" t="s">
        <v>91</v>
      </c>
      <c r="D26" s="11" t="s">
        <v>92</v>
      </c>
      <c r="E26" s="11" t="s">
        <v>93</v>
      </c>
      <c r="F26" s="12">
        <v>152658</v>
      </c>
      <c r="G26" s="13">
        <v>12</v>
      </c>
      <c r="H26" s="12">
        <v>1802790</v>
      </c>
      <c r="I26" s="27">
        <v>153300</v>
      </c>
      <c r="J26" s="14">
        <v>1.032</v>
      </c>
      <c r="K26" s="27">
        <f t="shared" si="7"/>
        <v>158205.6</v>
      </c>
      <c r="L26" s="15">
        <v>12</v>
      </c>
      <c r="M26" s="12">
        <f>+I26*P26+K26*Q26</f>
        <v>1866580.8</v>
      </c>
      <c r="N26" s="16" t="s">
        <v>20</v>
      </c>
      <c r="O26" s="17" t="s">
        <v>399</v>
      </c>
      <c r="P26" s="18">
        <v>6.5</v>
      </c>
      <c r="Q26" s="18">
        <f t="shared" si="8"/>
        <v>5.5</v>
      </c>
    </row>
    <row r="27" spans="1:17" s="6" customFormat="1" ht="21" x14ac:dyDescent="0.25">
      <c r="A27" s="9" t="s">
        <v>102</v>
      </c>
      <c r="B27" s="21" t="s">
        <v>123</v>
      </c>
      <c r="C27" s="22" t="s">
        <v>95</v>
      </c>
      <c r="D27" s="22" t="s">
        <v>96</v>
      </c>
      <c r="E27" s="22" t="s">
        <v>97</v>
      </c>
      <c r="F27" s="12">
        <v>12200</v>
      </c>
      <c r="G27" s="13">
        <v>12</v>
      </c>
      <c r="H27" s="12">
        <f t="shared" ref="H27:H39" si="9">+F27*G27</f>
        <v>146400</v>
      </c>
      <c r="I27" s="27">
        <v>12200</v>
      </c>
      <c r="J27" s="8"/>
      <c r="K27" s="27">
        <v>12200</v>
      </c>
      <c r="L27" s="15">
        <v>12</v>
      </c>
      <c r="M27" s="12">
        <f>+K27*L27</f>
        <v>146400</v>
      </c>
      <c r="N27" s="16" t="s">
        <v>20</v>
      </c>
      <c r="O27" s="17" t="s">
        <v>400</v>
      </c>
      <c r="P27" s="18"/>
      <c r="Q27" s="18"/>
    </row>
    <row r="28" spans="1:17" s="6" customFormat="1" ht="21" x14ac:dyDescent="0.25">
      <c r="A28" s="9" t="s">
        <v>365</v>
      </c>
      <c r="B28" s="21" t="s">
        <v>16</v>
      </c>
      <c r="C28" s="22" t="s">
        <v>42</v>
      </c>
      <c r="D28" s="22" t="s">
        <v>103</v>
      </c>
      <c r="E28" s="22" t="s">
        <v>475</v>
      </c>
      <c r="F28" s="12">
        <v>51400</v>
      </c>
      <c r="G28" s="13">
        <v>12</v>
      </c>
      <c r="H28" s="12">
        <v>612600</v>
      </c>
      <c r="I28" s="27">
        <v>50000</v>
      </c>
      <c r="J28" s="14">
        <v>1.032</v>
      </c>
      <c r="K28" s="27">
        <f>+I28*J28</f>
        <v>51600</v>
      </c>
      <c r="L28" s="15">
        <v>12</v>
      </c>
      <c r="M28" s="12">
        <f>+I28*P28+K28*Q28</f>
        <v>614400</v>
      </c>
      <c r="N28" s="16" t="s">
        <v>20</v>
      </c>
      <c r="O28" s="17" t="s">
        <v>44</v>
      </c>
      <c r="P28" s="18">
        <v>3</v>
      </c>
      <c r="Q28" s="18">
        <f>12-P28</f>
        <v>9</v>
      </c>
    </row>
    <row r="29" spans="1:17" s="6" customFormat="1" ht="21" x14ac:dyDescent="0.25">
      <c r="A29" s="9" t="s">
        <v>104</v>
      </c>
      <c r="B29" s="21" t="s">
        <v>16</v>
      </c>
      <c r="C29" s="22" t="s">
        <v>105</v>
      </c>
      <c r="D29" s="22" t="s">
        <v>401</v>
      </c>
      <c r="E29" s="22" t="s">
        <v>106</v>
      </c>
      <c r="F29" s="12">
        <v>71446</v>
      </c>
      <c r="G29" s="13">
        <v>12</v>
      </c>
      <c r="H29" s="12">
        <v>857352</v>
      </c>
      <c r="I29" s="27">
        <v>71400</v>
      </c>
      <c r="J29" s="14">
        <v>1.032</v>
      </c>
      <c r="K29" s="27">
        <f>+I29*J29</f>
        <v>73684.800000000003</v>
      </c>
      <c r="L29" s="15">
        <v>12</v>
      </c>
      <c r="M29" s="12">
        <f>+K29*L29</f>
        <v>884217.60000000009</v>
      </c>
      <c r="N29" s="16" t="s">
        <v>20</v>
      </c>
      <c r="O29" s="17" t="s">
        <v>402</v>
      </c>
      <c r="P29" s="18"/>
      <c r="Q29" s="18"/>
    </row>
    <row r="30" spans="1:17" s="6" customFormat="1" ht="21" x14ac:dyDescent="0.25">
      <c r="A30" s="9" t="s">
        <v>107</v>
      </c>
      <c r="B30" s="10" t="s">
        <v>16</v>
      </c>
      <c r="C30" s="10" t="s">
        <v>108</v>
      </c>
      <c r="D30" s="11" t="s">
        <v>109</v>
      </c>
      <c r="E30" s="11" t="s">
        <v>110</v>
      </c>
      <c r="F30" s="12">
        <v>252785.2</v>
      </c>
      <c r="G30" s="13">
        <v>12</v>
      </c>
      <c r="H30" s="12">
        <f t="shared" si="9"/>
        <v>3033422.4000000004</v>
      </c>
      <c r="I30" s="27">
        <v>253800</v>
      </c>
      <c r="J30" s="14">
        <v>1.032</v>
      </c>
      <c r="K30" s="27">
        <f t="shared" ref="K30" si="10">+I30*J30</f>
        <v>261921.6</v>
      </c>
      <c r="L30" s="15">
        <v>12</v>
      </c>
      <c r="M30" s="12">
        <f t="shared" ref="M30" si="11">+K30*L30</f>
        <v>3143059.2</v>
      </c>
      <c r="N30" s="16" t="s">
        <v>20</v>
      </c>
      <c r="O30" s="17" t="s">
        <v>31</v>
      </c>
      <c r="P30" s="18"/>
      <c r="Q30" s="18"/>
    </row>
    <row r="31" spans="1:17" s="6" customFormat="1" ht="21" x14ac:dyDescent="0.25">
      <c r="A31" s="9" t="s">
        <v>111</v>
      </c>
      <c r="B31" s="10" t="s">
        <v>16</v>
      </c>
      <c r="C31" s="10" t="s">
        <v>112</v>
      </c>
      <c r="D31" s="11" t="s">
        <v>113</v>
      </c>
      <c r="E31" s="11" t="s">
        <v>403</v>
      </c>
      <c r="F31" s="12">
        <v>19943.2</v>
      </c>
      <c r="G31" s="13">
        <v>12</v>
      </c>
      <c r="H31" s="12">
        <v>239318</v>
      </c>
      <c r="I31" s="27">
        <v>19975</v>
      </c>
      <c r="J31" s="14">
        <v>1.032</v>
      </c>
      <c r="K31" s="27">
        <f t="shared" ref="K31:K37" si="12">+I31*J31</f>
        <v>20614.2</v>
      </c>
      <c r="L31" s="15">
        <v>12</v>
      </c>
      <c r="M31" s="12">
        <f>+I31*P31+K31*Q31</f>
        <v>246092</v>
      </c>
      <c r="N31" s="16" t="s">
        <v>20</v>
      </c>
      <c r="O31" s="17" t="s">
        <v>114</v>
      </c>
      <c r="P31" s="18">
        <v>2</v>
      </c>
      <c r="Q31" s="18">
        <f t="shared" ref="Q31" si="13">12-P31</f>
        <v>10</v>
      </c>
    </row>
    <row r="32" spans="1:17" s="6" customFormat="1" ht="21" x14ac:dyDescent="0.25">
      <c r="A32" s="9" t="s">
        <v>366</v>
      </c>
      <c r="B32" s="21" t="s">
        <v>16</v>
      </c>
      <c r="C32" s="22" t="s">
        <v>99</v>
      </c>
      <c r="D32" s="22" t="s">
        <v>100</v>
      </c>
      <c r="E32" s="22" t="s">
        <v>101</v>
      </c>
      <c r="F32" s="12">
        <v>213000</v>
      </c>
      <c r="G32" s="13">
        <v>12</v>
      </c>
      <c r="H32" s="12">
        <f>+F32*G32</f>
        <v>2556000</v>
      </c>
      <c r="I32" s="27">
        <v>219000</v>
      </c>
      <c r="J32" s="14">
        <v>1.032</v>
      </c>
      <c r="K32" s="27">
        <f t="shared" si="12"/>
        <v>226008</v>
      </c>
      <c r="L32" s="15">
        <v>12</v>
      </c>
      <c r="M32" s="12">
        <f>+K32*L32</f>
        <v>2712096</v>
      </c>
      <c r="N32" s="16" t="s">
        <v>20</v>
      </c>
      <c r="O32" s="17" t="s">
        <v>404</v>
      </c>
      <c r="P32" s="18"/>
      <c r="Q32" s="18"/>
    </row>
    <row r="33" spans="1:17" s="6" customFormat="1" ht="21" x14ac:dyDescent="0.25">
      <c r="A33" s="9" t="s">
        <v>115</v>
      </c>
      <c r="B33" s="10" t="s">
        <v>16</v>
      </c>
      <c r="C33" s="10" t="s">
        <v>116</v>
      </c>
      <c r="D33" s="11" t="s">
        <v>117</v>
      </c>
      <c r="E33" s="11" t="s">
        <v>118</v>
      </c>
      <c r="F33" s="12">
        <v>733375.20000000007</v>
      </c>
      <c r="G33" s="13">
        <v>12</v>
      </c>
      <c r="H33" s="12">
        <f t="shared" si="9"/>
        <v>8800502.4000000004</v>
      </c>
      <c r="I33" s="27">
        <v>736335</v>
      </c>
      <c r="J33" s="14">
        <v>1.032</v>
      </c>
      <c r="K33" s="27">
        <f t="shared" si="12"/>
        <v>759897.72</v>
      </c>
      <c r="L33" s="15">
        <v>12</v>
      </c>
      <c r="M33" s="12">
        <f>+I33*P33+K33*Q33</f>
        <v>8942052.2400000002</v>
      </c>
      <c r="N33" s="16" t="s">
        <v>20</v>
      </c>
      <c r="O33" s="17" t="s">
        <v>405</v>
      </c>
      <c r="P33" s="18">
        <v>7.5</v>
      </c>
      <c r="Q33" s="18">
        <f t="shared" ref="Q33" si="14">12-P33</f>
        <v>4.5</v>
      </c>
    </row>
    <row r="34" spans="1:17" s="6" customFormat="1" ht="21" customHeight="1" x14ac:dyDescent="0.25">
      <c r="A34" s="9" t="s">
        <v>119</v>
      </c>
      <c r="B34" s="10" t="s">
        <v>16</v>
      </c>
      <c r="C34" s="10" t="s">
        <v>349</v>
      </c>
      <c r="D34" s="11" t="s">
        <v>348</v>
      </c>
      <c r="E34" s="11" t="s">
        <v>350</v>
      </c>
      <c r="F34" s="12">
        <v>422737.24400000001</v>
      </c>
      <c r="G34" s="13">
        <v>12</v>
      </c>
      <c r="H34" s="12">
        <v>5072847</v>
      </c>
      <c r="I34" s="12">
        <v>422737.24400000001</v>
      </c>
      <c r="J34" s="14">
        <v>1.032</v>
      </c>
      <c r="K34" s="27">
        <f t="shared" si="12"/>
        <v>436264.835808</v>
      </c>
      <c r="L34" s="15">
        <v>12</v>
      </c>
      <c r="M34" s="12">
        <f>+K34*L34</f>
        <v>5235178.0296959998</v>
      </c>
      <c r="N34" s="16" t="s">
        <v>20</v>
      </c>
      <c r="O34" s="17" t="s">
        <v>31</v>
      </c>
      <c r="P34" s="18"/>
      <c r="Q34" s="18"/>
    </row>
    <row r="35" spans="1:17" s="6" customFormat="1" ht="21" x14ac:dyDescent="0.25">
      <c r="A35" s="9" t="s">
        <v>367</v>
      </c>
      <c r="B35" s="10" t="s">
        <v>16</v>
      </c>
      <c r="C35" s="10" t="s">
        <v>120</v>
      </c>
      <c r="D35" s="11" t="s">
        <v>121</v>
      </c>
      <c r="E35" s="11" t="s">
        <v>122</v>
      </c>
      <c r="F35" s="12">
        <v>21588</v>
      </c>
      <c r="G35" s="13">
        <v>12</v>
      </c>
      <c r="H35" s="12">
        <f t="shared" si="9"/>
        <v>259056</v>
      </c>
      <c r="I35" s="27">
        <v>21700</v>
      </c>
      <c r="J35" s="14">
        <v>1.032</v>
      </c>
      <c r="K35" s="27">
        <f t="shared" si="12"/>
        <v>22394.400000000001</v>
      </c>
      <c r="L35" s="15">
        <v>12</v>
      </c>
      <c r="M35" s="12">
        <f>+K35*L35</f>
        <v>268732.80000000005</v>
      </c>
      <c r="N35" s="16" t="s">
        <v>20</v>
      </c>
      <c r="O35" s="17" t="s">
        <v>31</v>
      </c>
      <c r="P35" s="18"/>
      <c r="Q35" s="18"/>
    </row>
    <row r="36" spans="1:17" s="6" customFormat="1" ht="21" x14ac:dyDescent="0.25">
      <c r="A36" s="9" t="s">
        <v>124</v>
      </c>
      <c r="B36" s="10" t="s">
        <v>16</v>
      </c>
      <c r="C36" s="10" t="s">
        <v>125</v>
      </c>
      <c r="D36" s="11" t="s">
        <v>126</v>
      </c>
      <c r="E36" s="11" t="s">
        <v>127</v>
      </c>
      <c r="F36" s="12">
        <v>12027.6</v>
      </c>
      <c r="G36" s="13">
        <v>12</v>
      </c>
      <c r="H36" s="12">
        <f t="shared" si="9"/>
        <v>144331.20000000001</v>
      </c>
      <c r="I36" s="27">
        <v>12049</v>
      </c>
      <c r="J36" s="14">
        <v>1.032</v>
      </c>
      <c r="K36" s="27">
        <f t="shared" si="12"/>
        <v>12434.568000000001</v>
      </c>
      <c r="L36" s="15">
        <v>12</v>
      </c>
      <c r="M36" s="12">
        <f>+I36*P36+K36*Q36</f>
        <v>147286.97600000002</v>
      </c>
      <c r="N36" s="16" t="s">
        <v>20</v>
      </c>
      <c r="O36" s="17" t="s">
        <v>406</v>
      </c>
      <c r="P36" s="18">
        <v>5</v>
      </c>
      <c r="Q36" s="18">
        <f t="shared" ref="Q36" si="15">12-P36</f>
        <v>7</v>
      </c>
    </row>
    <row r="37" spans="1:17" s="6" customFormat="1" ht="21" x14ac:dyDescent="0.25">
      <c r="A37" s="9" t="s">
        <v>128</v>
      </c>
      <c r="B37" s="10" t="s">
        <v>16</v>
      </c>
      <c r="C37" s="10" t="s">
        <v>129</v>
      </c>
      <c r="D37" s="11" t="s">
        <v>130</v>
      </c>
      <c r="E37" s="11" t="s">
        <v>131</v>
      </c>
      <c r="F37" s="12">
        <v>369977.2</v>
      </c>
      <c r="G37" s="13">
        <v>12</v>
      </c>
      <c r="H37" s="12">
        <f t="shared" si="9"/>
        <v>4439726.4000000004</v>
      </c>
      <c r="I37" s="27">
        <v>371500</v>
      </c>
      <c r="J37" s="14">
        <v>1.032</v>
      </c>
      <c r="K37" s="27">
        <f t="shared" si="12"/>
        <v>383388</v>
      </c>
      <c r="L37" s="15">
        <v>12</v>
      </c>
      <c r="M37" s="12">
        <f>+K37*L37</f>
        <v>4600656</v>
      </c>
      <c r="N37" s="16" t="s">
        <v>20</v>
      </c>
      <c r="O37" s="17" t="s">
        <v>31</v>
      </c>
      <c r="P37" s="18"/>
      <c r="Q37" s="18"/>
    </row>
    <row r="38" spans="1:17" s="6" customFormat="1" ht="21" x14ac:dyDescent="0.25">
      <c r="A38" s="9" t="s">
        <v>368</v>
      </c>
      <c r="B38" s="10" t="s">
        <v>16</v>
      </c>
      <c r="C38" s="10" t="s">
        <v>133</v>
      </c>
      <c r="D38" s="11" t="s">
        <v>412</v>
      </c>
      <c r="E38" s="11" t="s">
        <v>134</v>
      </c>
      <c r="F38" s="12">
        <v>81726</v>
      </c>
      <c r="G38" s="13">
        <v>12</v>
      </c>
      <c r="H38" s="12">
        <f t="shared" si="9"/>
        <v>980712</v>
      </c>
      <c r="I38" s="27">
        <v>80100</v>
      </c>
      <c r="J38" s="14">
        <v>1.032</v>
      </c>
      <c r="K38" s="27">
        <f t="shared" ref="K38:K49" si="16">+I38*J38</f>
        <v>82663.199999999997</v>
      </c>
      <c r="L38" s="15">
        <v>12</v>
      </c>
      <c r="M38" s="12">
        <f>+K38*L38</f>
        <v>991958.39999999991</v>
      </c>
      <c r="N38" s="16" t="s">
        <v>20</v>
      </c>
      <c r="O38" s="17" t="s">
        <v>31</v>
      </c>
      <c r="P38" s="18"/>
      <c r="Q38" s="18"/>
    </row>
    <row r="39" spans="1:17" s="6" customFormat="1" ht="21" x14ac:dyDescent="0.25">
      <c r="A39" s="9" t="s">
        <v>132</v>
      </c>
      <c r="B39" s="10" t="s">
        <v>16</v>
      </c>
      <c r="C39" s="10" t="s">
        <v>136</v>
      </c>
      <c r="D39" s="11" t="s">
        <v>137</v>
      </c>
      <c r="E39" s="11" t="s">
        <v>138</v>
      </c>
      <c r="F39" s="12">
        <v>1745955.2</v>
      </c>
      <c r="G39" s="13">
        <v>12</v>
      </c>
      <c r="H39" s="12">
        <f t="shared" si="9"/>
        <v>20951462.399999999</v>
      </c>
      <c r="I39" s="27">
        <v>1752900</v>
      </c>
      <c r="J39" s="14">
        <v>1.032</v>
      </c>
      <c r="K39" s="27">
        <f t="shared" si="16"/>
        <v>1808992.8</v>
      </c>
      <c r="L39" s="15">
        <v>12</v>
      </c>
      <c r="M39" s="12">
        <f>+I39*P39+K39*Q39</f>
        <v>21427449.600000001</v>
      </c>
      <c r="N39" s="16" t="s">
        <v>20</v>
      </c>
      <c r="O39" s="17" t="s">
        <v>286</v>
      </c>
      <c r="P39" s="18">
        <v>5</v>
      </c>
      <c r="Q39" s="18">
        <f t="shared" ref="Q39" si="17">12-P39</f>
        <v>7</v>
      </c>
    </row>
    <row r="40" spans="1:17" s="6" customFormat="1" ht="21" x14ac:dyDescent="0.25">
      <c r="A40" s="9" t="s">
        <v>135</v>
      </c>
      <c r="B40" s="10" t="s">
        <v>26</v>
      </c>
      <c r="C40" s="10" t="s">
        <v>499</v>
      </c>
      <c r="D40" s="11" t="s">
        <v>500</v>
      </c>
      <c r="E40" s="23" t="s">
        <v>501</v>
      </c>
      <c r="F40" s="12">
        <v>0</v>
      </c>
      <c r="G40" s="13">
        <v>12</v>
      </c>
      <c r="H40" s="12">
        <v>0</v>
      </c>
      <c r="I40" s="27">
        <v>74000</v>
      </c>
      <c r="J40" s="14"/>
      <c r="K40" s="27">
        <v>74000</v>
      </c>
      <c r="L40" s="15">
        <v>8</v>
      </c>
      <c r="M40" s="12">
        <f>+K40*L40</f>
        <v>592000</v>
      </c>
      <c r="N40" s="16" t="s">
        <v>20</v>
      </c>
      <c r="O40" s="17" t="s">
        <v>494</v>
      </c>
      <c r="P40" s="18"/>
      <c r="Q40" s="18"/>
    </row>
    <row r="41" spans="1:17" s="6" customFormat="1" ht="21" x14ac:dyDescent="0.25">
      <c r="A41" s="9" t="s">
        <v>139</v>
      </c>
      <c r="B41" s="10" t="s">
        <v>16</v>
      </c>
      <c r="C41" s="10" t="s">
        <v>141</v>
      </c>
      <c r="D41" s="11" t="s">
        <v>142</v>
      </c>
      <c r="E41" s="11" t="s">
        <v>143</v>
      </c>
      <c r="F41" s="27">
        <v>84707.199999999997</v>
      </c>
      <c r="G41" s="13">
        <v>12</v>
      </c>
      <c r="H41" s="12">
        <f t="shared" ref="H41:H43" si="18">+F41*G41</f>
        <v>1016486.3999999999</v>
      </c>
      <c r="I41" s="27">
        <v>82400</v>
      </c>
      <c r="J41" s="14">
        <v>1.032</v>
      </c>
      <c r="K41" s="27">
        <f t="shared" si="16"/>
        <v>85036.800000000003</v>
      </c>
      <c r="L41" s="15">
        <v>12</v>
      </c>
      <c r="M41" s="12">
        <f>+K41*L41</f>
        <v>1020441.6000000001</v>
      </c>
      <c r="N41" s="16" t="s">
        <v>20</v>
      </c>
      <c r="O41" s="17" t="s">
        <v>31</v>
      </c>
      <c r="P41" s="18"/>
      <c r="Q41" s="18"/>
    </row>
    <row r="42" spans="1:17" s="6" customFormat="1" ht="21" x14ac:dyDescent="0.25">
      <c r="A42" s="9" t="s">
        <v>140</v>
      </c>
      <c r="B42" s="10" t="s">
        <v>16</v>
      </c>
      <c r="C42" s="10" t="s">
        <v>145</v>
      </c>
      <c r="D42" s="11" t="s">
        <v>146</v>
      </c>
      <c r="E42" s="11" t="s">
        <v>147</v>
      </c>
      <c r="F42" s="12">
        <v>122126.40000000001</v>
      </c>
      <c r="G42" s="13">
        <v>12</v>
      </c>
      <c r="H42" s="12">
        <v>1455538</v>
      </c>
      <c r="I42" s="27">
        <v>122600</v>
      </c>
      <c r="J42" s="14">
        <v>1.032</v>
      </c>
      <c r="K42" s="27">
        <f t="shared" si="16"/>
        <v>126523.2</v>
      </c>
      <c r="L42" s="15">
        <v>12</v>
      </c>
      <c r="M42" s="12">
        <f>+I42*P42+K42*Q42</f>
        <v>1506508.8</v>
      </c>
      <c r="N42" s="16" t="s">
        <v>20</v>
      </c>
      <c r="O42" s="17" t="s">
        <v>148</v>
      </c>
      <c r="P42" s="18">
        <v>3</v>
      </c>
      <c r="Q42" s="18">
        <f>12-P42</f>
        <v>9</v>
      </c>
    </row>
    <row r="43" spans="1:17" s="6" customFormat="1" ht="21" x14ac:dyDescent="0.25">
      <c r="A43" s="9" t="s">
        <v>369</v>
      </c>
      <c r="B43" s="10" t="s">
        <v>16</v>
      </c>
      <c r="C43" s="10" t="s">
        <v>150</v>
      </c>
      <c r="D43" s="11" t="s">
        <v>151</v>
      </c>
      <c r="E43" s="11" t="s">
        <v>152</v>
      </c>
      <c r="F43" s="12">
        <v>3428380</v>
      </c>
      <c r="G43" s="13">
        <v>12</v>
      </c>
      <c r="H43" s="12">
        <f t="shared" si="18"/>
        <v>41140560</v>
      </c>
      <c r="I43" s="27">
        <v>3415000</v>
      </c>
      <c r="J43" s="14">
        <v>1.032</v>
      </c>
      <c r="K43" s="27">
        <f t="shared" si="16"/>
        <v>3524280</v>
      </c>
      <c r="L43" s="15">
        <v>12</v>
      </c>
      <c r="M43" s="12">
        <f>+I43*P43+K43*Q43</f>
        <v>41526400</v>
      </c>
      <c r="N43" s="16" t="s">
        <v>20</v>
      </c>
      <c r="O43" s="17" t="s">
        <v>413</v>
      </c>
      <c r="P43" s="18">
        <v>7</v>
      </c>
      <c r="Q43" s="18">
        <f>12-P43</f>
        <v>5</v>
      </c>
    </row>
    <row r="44" spans="1:17" s="6" customFormat="1" ht="21" x14ac:dyDescent="0.25">
      <c r="A44" s="9" t="s">
        <v>144</v>
      </c>
      <c r="B44" s="10" t="s">
        <v>16</v>
      </c>
      <c r="C44" s="10" t="s">
        <v>155</v>
      </c>
      <c r="D44" s="11" t="s">
        <v>151</v>
      </c>
      <c r="E44" s="11" t="s">
        <v>152</v>
      </c>
      <c r="F44" s="12">
        <v>864280.72</v>
      </c>
      <c r="G44" s="13">
        <v>12</v>
      </c>
      <c r="H44" s="12">
        <f>+F44*G44</f>
        <v>10371368.640000001</v>
      </c>
      <c r="I44" s="27">
        <v>864300</v>
      </c>
      <c r="J44" s="14">
        <v>1.032</v>
      </c>
      <c r="K44" s="27">
        <f t="shared" si="16"/>
        <v>891957.6</v>
      </c>
      <c r="L44" s="15">
        <v>12</v>
      </c>
      <c r="M44" s="12">
        <f>+K44*L44</f>
        <v>10703491.199999999</v>
      </c>
      <c r="N44" s="16" t="s">
        <v>20</v>
      </c>
      <c r="O44" s="17" t="s">
        <v>31</v>
      </c>
      <c r="P44" s="18"/>
      <c r="Q44" s="18"/>
    </row>
    <row r="45" spans="1:17" s="6" customFormat="1" ht="21" x14ac:dyDescent="0.25">
      <c r="A45" s="9" t="s">
        <v>149</v>
      </c>
      <c r="B45" s="10" t="s">
        <v>16</v>
      </c>
      <c r="C45" s="10" t="s">
        <v>502</v>
      </c>
      <c r="D45" s="11" t="s">
        <v>503</v>
      </c>
      <c r="E45" s="11" t="s">
        <v>504</v>
      </c>
      <c r="F45" s="12">
        <v>74000</v>
      </c>
      <c r="G45" s="13">
        <v>12</v>
      </c>
      <c r="H45" s="12">
        <f t="shared" ref="H45:H46" si="19">+F45*G45</f>
        <v>888000</v>
      </c>
      <c r="I45" s="27"/>
      <c r="J45" s="8"/>
      <c r="K45" s="27"/>
      <c r="L45" s="15">
        <v>0</v>
      </c>
      <c r="M45" s="12">
        <f t="shared" ref="M45:M47" si="20">+K45*L45</f>
        <v>0</v>
      </c>
      <c r="N45" s="16" t="s">
        <v>20</v>
      </c>
      <c r="O45" s="17" t="s">
        <v>505</v>
      </c>
      <c r="P45" s="18"/>
      <c r="Q45" s="18"/>
    </row>
    <row r="46" spans="1:17" s="6" customFormat="1" ht="21" x14ac:dyDescent="0.25">
      <c r="A46" s="9" t="s">
        <v>153</v>
      </c>
      <c r="B46" s="10" t="s">
        <v>16</v>
      </c>
      <c r="C46" s="10" t="s">
        <v>506</v>
      </c>
      <c r="D46" s="11" t="s">
        <v>507</v>
      </c>
      <c r="E46" s="11" t="s">
        <v>508</v>
      </c>
      <c r="F46" s="12">
        <v>14900</v>
      </c>
      <c r="G46" s="13">
        <v>12</v>
      </c>
      <c r="H46" s="12">
        <f t="shared" si="19"/>
        <v>178800</v>
      </c>
      <c r="I46" s="27"/>
      <c r="J46" s="8"/>
      <c r="K46" s="27"/>
      <c r="L46" s="15">
        <v>0</v>
      </c>
      <c r="M46" s="12">
        <f t="shared" si="20"/>
        <v>0</v>
      </c>
      <c r="N46" s="16" t="s">
        <v>20</v>
      </c>
      <c r="O46" s="17" t="s">
        <v>505</v>
      </c>
      <c r="P46" s="18"/>
      <c r="Q46" s="18"/>
    </row>
    <row r="47" spans="1:17" s="6" customFormat="1" ht="21" x14ac:dyDescent="0.25">
      <c r="A47" s="9" t="s">
        <v>154</v>
      </c>
      <c r="B47" s="10" t="s">
        <v>16</v>
      </c>
      <c r="C47" s="10" t="s">
        <v>158</v>
      </c>
      <c r="D47" s="11" t="s">
        <v>509</v>
      </c>
      <c r="E47" s="11" t="s">
        <v>510</v>
      </c>
      <c r="F47" s="12">
        <v>86352</v>
      </c>
      <c r="G47" s="13">
        <v>12</v>
      </c>
      <c r="H47" s="12">
        <v>1036224</v>
      </c>
      <c r="I47" s="27">
        <v>100000</v>
      </c>
      <c r="J47" s="14"/>
      <c r="K47" s="27">
        <v>100000</v>
      </c>
      <c r="L47" s="15">
        <v>8</v>
      </c>
      <c r="M47" s="12">
        <f t="shared" si="20"/>
        <v>800000</v>
      </c>
      <c r="N47" s="16" t="s">
        <v>20</v>
      </c>
      <c r="O47" s="17" t="s">
        <v>494</v>
      </c>
      <c r="P47" s="18"/>
      <c r="Q47" s="18"/>
    </row>
    <row r="48" spans="1:17" s="6" customFormat="1" ht="21" x14ac:dyDescent="0.25">
      <c r="A48" s="9" t="s">
        <v>156</v>
      </c>
      <c r="B48" s="10" t="s">
        <v>16</v>
      </c>
      <c r="C48" s="10" t="s">
        <v>160</v>
      </c>
      <c r="D48" s="11" t="s">
        <v>161</v>
      </c>
      <c r="E48" s="19" t="s">
        <v>162</v>
      </c>
      <c r="F48" s="12">
        <v>184217.60000000001</v>
      </c>
      <c r="G48" s="13">
        <v>12</v>
      </c>
      <c r="H48" s="12">
        <f t="shared" ref="H48:H52" si="21">+F48*G48</f>
        <v>2210611.2000000002</v>
      </c>
      <c r="I48" s="27">
        <v>184900</v>
      </c>
      <c r="J48" s="14">
        <v>1.032</v>
      </c>
      <c r="K48" s="27">
        <f t="shared" si="16"/>
        <v>190816.80000000002</v>
      </c>
      <c r="L48" s="15">
        <v>12</v>
      </c>
      <c r="M48" s="12">
        <f>+I48*P48+K48*Q48</f>
        <v>2248384</v>
      </c>
      <c r="N48" s="16" t="s">
        <v>20</v>
      </c>
      <c r="O48" s="17" t="s">
        <v>414</v>
      </c>
      <c r="P48" s="18">
        <v>7</v>
      </c>
      <c r="Q48" s="18">
        <f>12-P48</f>
        <v>5</v>
      </c>
    </row>
    <row r="49" spans="1:17" s="6" customFormat="1" ht="21" x14ac:dyDescent="0.25">
      <c r="A49" s="9" t="s">
        <v>157</v>
      </c>
      <c r="B49" s="10" t="s">
        <v>16</v>
      </c>
      <c r="C49" s="10" t="s">
        <v>164</v>
      </c>
      <c r="D49" s="11" t="s">
        <v>165</v>
      </c>
      <c r="E49" s="11" t="s">
        <v>415</v>
      </c>
      <c r="F49" s="12">
        <v>22000</v>
      </c>
      <c r="G49" s="13">
        <v>12</v>
      </c>
      <c r="H49" s="12">
        <f t="shared" si="21"/>
        <v>264000</v>
      </c>
      <c r="I49" s="27">
        <v>22000</v>
      </c>
      <c r="J49" s="14">
        <v>1.032</v>
      </c>
      <c r="K49" s="27">
        <f t="shared" si="16"/>
        <v>22704</v>
      </c>
      <c r="L49" s="15">
        <v>12</v>
      </c>
      <c r="M49" s="12">
        <f>+K49*L49</f>
        <v>272448</v>
      </c>
      <c r="N49" s="16" t="s">
        <v>20</v>
      </c>
      <c r="O49" s="17" t="s">
        <v>31</v>
      </c>
      <c r="P49" s="18"/>
      <c r="Q49" s="18"/>
    </row>
    <row r="50" spans="1:17" s="6" customFormat="1" ht="21" x14ac:dyDescent="0.25">
      <c r="A50" s="9" t="s">
        <v>159</v>
      </c>
      <c r="B50" s="10" t="s">
        <v>16</v>
      </c>
      <c r="C50" s="10" t="s">
        <v>167</v>
      </c>
      <c r="D50" s="11" t="s">
        <v>168</v>
      </c>
      <c r="E50" s="11" t="s">
        <v>169</v>
      </c>
      <c r="F50" s="12">
        <v>1244805.2</v>
      </c>
      <c r="G50" s="13">
        <v>12</v>
      </c>
      <c r="H50" s="12">
        <v>14598610</v>
      </c>
      <c r="I50" s="27">
        <v>1215700</v>
      </c>
      <c r="J50" s="14">
        <v>1.032</v>
      </c>
      <c r="K50" s="27">
        <f t="shared" ref="K50" si="22">+I50*J50</f>
        <v>1254602.4000000001</v>
      </c>
      <c r="L50" s="15">
        <v>12</v>
      </c>
      <c r="M50" s="12">
        <f>+I50*P50+K50*Q50</f>
        <v>14646753.6</v>
      </c>
      <c r="N50" s="16" t="s">
        <v>20</v>
      </c>
      <c r="O50" s="17" t="s">
        <v>419</v>
      </c>
      <c r="P50" s="18">
        <v>10.5</v>
      </c>
      <c r="Q50" s="18">
        <f>12-P50</f>
        <v>1.5</v>
      </c>
    </row>
    <row r="51" spans="1:17" s="6" customFormat="1" ht="21" x14ac:dyDescent="0.25">
      <c r="A51" s="9" t="s">
        <v>370</v>
      </c>
      <c r="B51" s="10" t="s">
        <v>16</v>
      </c>
      <c r="C51" s="10" t="s">
        <v>511</v>
      </c>
      <c r="D51" s="11" t="s">
        <v>512</v>
      </c>
      <c r="E51" s="11" t="s">
        <v>513</v>
      </c>
      <c r="F51" s="12">
        <v>113182.8</v>
      </c>
      <c r="G51" s="13">
        <v>0</v>
      </c>
      <c r="H51" s="12">
        <f t="shared" ref="H51" si="23">+F51*G51</f>
        <v>0</v>
      </c>
      <c r="I51" s="27"/>
      <c r="J51" s="14"/>
      <c r="K51" s="27"/>
      <c r="L51" s="15">
        <v>0</v>
      </c>
      <c r="M51" s="12">
        <f t="shared" ref="M51" si="24">+K51*L51</f>
        <v>0</v>
      </c>
      <c r="N51" s="16" t="s">
        <v>20</v>
      </c>
      <c r="O51" s="17" t="s">
        <v>505</v>
      </c>
      <c r="P51" s="18"/>
      <c r="Q51" s="18"/>
    </row>
    <row r="52" spans="1:17" s="6" customFormat="1" ht="21" x14ac:dyDescent="0.25">
      <c r="A52" s="9" t="s">
        <v>163</v>
      </c>
      <c r="B52" s="10" t="s">
        <v>123</v>
      </c>
      <c r="C52" s="10" t="s">
        <v>172</v>
      </c>
      <c r="D52" s="11" t="s">
        <v>173</v>
      </c>
      <c r="E52" s="11" t="s">
        <v>174</v>
      </c>
      <c r="F52" s="12">
        <v>1450000</v>
      </c>
      <c r="G52" s="13">
        <v>3</v>
      </c>
      <c r="H52" s="12">
        <f t="shared" si="21"/>
        <v>4350000</v>
      </c>
      <c r="I52" s="27">
        <v>1450000</v>
      </c>
      <c r="J52" s="14"/>
      <c r="K52" s="27">
        <v>1450000</v>
      </c>
      <c r="L52" s="15">
        <v>12</v>
      </c>
      <c r="M52" s="12">
        <f t="shared" ref="M52" si="25">+K52*L52</f>
        <v>17400000</v>
      </c>
      <c r="N52" s="16" t="s">
        <v>20</v>
      </c>
      <c r="O52" s="17" t="s">
        <v>175</v>
      </c>
      <c r="P52" s="18"/>
      <c r="Q52" s="18"/>
    </row>
    <row r="53" spans="1:17" s="6" customFormat="1" ht="21" x14ac:dyDescent="0.25">
      <c r="A53" s="9" t="s">
        <v>166</v>
      </c>
      <c r="B53" s="10" t="s">
        <v>16</v>
      </c>
      <c r="C53" s="10" t="s">
        <v>421</v>
      </c>
      <c r="D53" s="11" t="s">
        <v>416</v>
      </c>
      <c r="E53" s="11" t="s">
        <v>417</v>
      </c>
      <c r="F53" s="12"/>
      <c r="G53" s="13"/>
      <c r="H53" s="12"/>
      <c r="I53" s="27">
        <v>312300</v>
      </c>
      <c r="J53" s="14">
        <v>1.032</v>
      </c>
      <c r="K53" s="27">
        <f>+I53*J53</f>
        <v>322293.60000000003</v>
      </c>
      <c r="L53" s="15">
        <v>12</v>
      </c>
      <c r="M53" s="12">
        <f>+I53*P53+K53*Q53</f>
        <v>3752596.8</v>
      </c>
      <c r="N53" s="16" t="s">
        <v>20</v>
      </c>
      <c r="O53" s="17" t="s">
        <v>418</v>
      </c>
      <c r="P53" s="18">
        <v>11.5</v>
      </c>
      <c r="Q53" s="18">
        <f>12-P53</f>
        <v>0.5</v>
      </c>
    </row>
    <row r="54" spans="1:17" s="6" customFormat="1" ht="21" x14ac:dyDescent="0.25">
      <c r="A54" s="9" t="s">
        <v>170</v>
      </c>
      <c r="B54" s="10" t="s">
        <v>16</v>
      </c>
      <c r="C54" s="10" t="s">
        <v>177</v>
      </c>
      <c r="D54" s="11" t="s">
        <v>178</v>
      </c>
      <c r="E54" s="11" t="s">
        <v>179</v>
      </c>
      <c r="F54" s="12">
        <v>134770.80000000002</v>
      </c>
      <c r="G54" s="13">
        <v>12</v>
      </c>
      <c r="H54" s="12">
        <f t="shared" ref="H54:H65" si="26">+F54*G54</f>
        <v>1617249.6</v>
      </c>
      <c r="I54" s="27">
        <v>135300</v>
      </c>
      <c r="J54" s="14">
        <v>1.032</v>
      </c>
      <c r="K54" s="27">
        <f>+I54*J54</f>
        <v>139629.6</v>
      </c>
      <c r="L54" s="15">
        <v>12</v>
      </c>
      <c r="M54" s="12">
        <f>+K54*L54</f>
        <v>1675555.2000000002</v>
      </c>
      <c r="N54" s="16" t="s">
        <v>20</v>
      </c>
      <c r="O54" s="17" t="s">
        <v>31</v>
      </c>
      <c r="P54" s="18"/>
      <c r="Q54" s="18"/>
    </row>
    <row r="55" spans="1:17" s="6" customFormat="1" ht="25.5" x14ac:dyDescent="0.25">
      <c r="A55" s="9" t="s">
        <v>171</v>
      </c>
      <c r="B55" s="10" t="s">
        <v>16</v>
      </c>
      <c r="C55" s="10" t="s">
        <v>514</v>
      </c>
      <c r="D55" s="11" t="s">
        <v>515</v>
      </c>
      <c r="E55" s="11" t="s">
        <v>516</v>
      </c>
      <c r="F55" s="12">
        <v>74000</v>
      </c>
      <c r="G55" s="13">
        <v>12</v>
      </c>
      <c r="H55" s="12">
        <f t="shared" si="26"/>
        <v>888000</v>
      </c>
      <c r="I55" s="27"/>
      <c r="J55" s="8"/>
      <c r="K55" s="27"/>
      <c r="L55" s="15">
        <v>0</v>
      </c>
      <c r="M55" s="12">
        <f t="shared" ref="M55" si="27">+K55*L55</f>
        <v>0</v>
      </c>
      <c r="N55" s="16" t="s">
        <v>20</v>
      </c>
      <c r="O55" s="17" t="s">
        <v>517</v>
      </c>
      <c r="P55" s="18"/>
      <c r="Q55" s="18"/>
    </row>
    <row r="56" spans="1:17" s="6" customFormat="1" ht="21" x14ac:dyDescent="0.25">
      <c r="A56" s="9" t="s">
        <v>371</v>
      </c>
      <c r="B56" s="10" t="s">
        <v>16</v>
      </c>
      <c r="C56" s="10" t="s">
        <v>182</v>
      </c>
      <c r="D56" s="11" t="s">
        <v>183</v>
      </c>
      <c r="E56" s="11" t="s">
        <v>184</v>
      </c>
      <c r="F56" s="12">
        <v>17681.600000000002</v>
      </c>
      <c r="G56" s="13">
        <v>12</v>
      </c>
      <c r="H56" s="12">
        <v>212179</v>
      </c>
      <c r="I56" s="27">
        <v>17800</v>
      </c>
      <c r="J56" s="14">
        <v>1.032</v>
      </c>
      <c r="K56" s="27">
        <f>+I56*J56</f>
        <v>18369.600000000002</v>
      </c>
      <c r="L56" s="15">
        <v>12</v>
      </c>
      <c r="M56" s="12">
        <f>+I56*P56+K56*Q56</f>
        <v>219296.00000000003</v>
      </c>
      <c r="N56" s="16" t="s">
        <v>20</v>
      </c>
      <c r="O56" s="17" t="s">
        <v>420</v>
      </c>
      <c r="P56" s="18">
        <v>2</v>
      </c>
      <c r="Q56" s="18">
        <f>12-P56</f>
        <v>10</v>
      </c>
    </row>
    <row r="57" spans="1:17" s="6" customFormat="1" ht="21" x14ac:dyDescent="0.25">
      <c r="A57" s="9" t="s">
        <v>176</v>
      </c>
      <c r="B57" s="10" t="s">
        <v>123</v>
      </c>
      <c r="C57" s="10" t="s">
        <v>186</v>
      </c>
      <c r="D57" s="11" t="s">
        <v>187</v>
      </c>
      <c r="E57" s="11" t="s">
        <v>188</v>
      </c>
      <c r="F57" s="12">
        <v>35157.599999999999</v>
      </c>
      <c r="G57" s="13">
        <v>12</v>
      </c>
      <c r="H57" s="12">
        <f t="shared" si="26"/>
        <v>421891.19999999995</v>
      </c>
      <c r="I57" s="27">
        <v>33438</v>
      </c>
      <c r="J57" s="14"/>
      <c r="K57" s="27">
        <v>33438</v>
      </c>
      <c r="L57" s="15">
        <v>12</v>
      </c>
      <c r="M57" s="12">
        <f t="shared" ref="M57" si="28">+K57*L57</f>
        <v>401256</v>
      </c>
      <c r="N57" s="16" t="s">
        <v>20</v>
      </c>
      <c r="O57" s="17" t="s">
        <v>175</v>
      </c>
      <c r="P57" s="18"/>
      <c r="Q57" s="18"/>
    </row>
    <row r="58" spans="1:17" s="6" customFormat="1" ht="31.5" x14ac:dyDescent="0.25">
      <c r="A58" s="9" t="s">
        <v>372</v>
      </c>
      <c r="B58" s="10" t="s">
        <v>16</v>
      </c>
      <c r="C58" s="10" t="s">
        <v>190</v>
      </c>
      <c r="D58" s="11" t="s">
        <v>191</v>
      </c>
      <c r="E58" s="11" t="s">
        <v>192</v>
      </c>
      <c r="F58" s="12">
        <v>2736947.2000000002</v>
      </c>
      <c r="G58" s="13">
        <v>12</v>
      </c>
      <c r="H58" s="12">
        <f t="shared" si="26"/>
        <v>32843366.400000002</v>
      </c>
      <c r="I58" s="27">
        <v>2747900</v>
      </c>
      <c r="J58" s="14">
        <v>1.032</v>
      </c>
      <c r="K58" s="27">
        <f>+I58*J58</f>
        <v>2835832.8000000003</v>
      </c>
      <c r="L58" s="15">
        <v>12</v>
      </c>
      <c r="M58" s="12">
        <f>+K58*L58</f>
        <v>34029993.600000001</v>
      </c>
      <c r="N58" s="16" t="s">
        <v>20</v>
      </c>
      <c r="O58" s="17" t="s">
        <v>31</v>
      </c>
      <c r="P58" s="18"/>
      <c r="Q58" s="18"/>
    </row>
    <row r="59" spans="1:17" s="6" customFormat="1" ht="21" x14ac:dyDescent="0.25">
      <c r="A59" s="9" t="s">
        <v>180</v>
      </c>
      <c r="B59" s="10" t="s">
        <v>16</v>
      </c>
      <c r="C59" s="10" t="s">
        <v>423</v>
      </c>
      <c r="D59" s="11" t="s">
        <v>422</v>
      </c>
      <c r="E59" s="11" t="s">
        <v>424</v>
      </c>
      <c r="F59" s="12"/>
      <c r="G59" s="13"/>
      <c r="H59" s="12"/>
      <c r="I59" s="27">
        <v>81000</v>
      </c>
      <c r="J59" s="14">
        <v>1.032</v>
      </c>
      <c r="K59" s="27">
        <f>+I59*J59</f>
        <v>83592</v>
      </c>
      <c r="L59" s="15">
        <v>12</v>
      </c>
      <c r="M59" s="12">
        <f>+K59*L59</f>
        <v>1003104</v>
      </c>
      <c r="N59" s="16" t="s">
        <v>20</v>
      </c>
      <c r="O59" s="17" t="s">
        <v>31</v>
      </c>
      <c r="P59" s="18"/>
      <c r="Q59" s="18"/>
    </row>
    <row r="60" spans="1:17" s="6" customFormat="1" ht="21" x14ac:dyDescent="0.25">
      <c r="A60" s="9" t="s">
        <v>181</v>
      </c>
      <c r="B60" s="10" t="s">
        <v>16</v>
      </c>
      <c r="C60" s="10" t="s">
        <v>194</v>
      </c>
      <c r="D60" s="11" t="s">
        <v>195</v>
      </c>
      <c r="E60" s="11" t="s">
        <v>196</v>
      </c>
      <c r="F60" s="12">
        <v>8635.2000000000007</v>
      </c>
      <c r="G60" s="13">
        <v>12</v>
      </c>
      <c r="H60" s="12">
        <f t="shared" si="26"/>
        <v>103622.40000000001</v>
      </c>
      <c r="I60" s="27">
        <v>8665</v>
      </c>
      <c r="J60" s="14">
        <v>1.032</v>
      </c>
      <c r="K60" s="27">
        <f>+I60*J60</f>
        <v>8942.2800000000007</v>
      </c>
      <c r="L60" s="15">
        <v>12</v>
      </c>
      <c r="M60" s="12">
        <f>+K60*L60</f>
        <v>107307.36000000002</v>
      </c>
      <c r="N60" s="16" t="s">
        <v>20</v>
      </c>
      <c r="O60" s="17" t="s">
        <v>31</v>
      </c>
      <c r="P60" s="18"/>
      <c r="Q60" s="18"/>
    </row>
    <row r="61" spans="1:17" s="6" customFormat="1" ht="25.5" x14ac:dyDescent="0.25">
      <c r="A61" s="9" t="s">
        <v>185</v>
      </c>
      <c r="B61" s="10" t="s">
        <v>16</v>
      </c>
      <c r="C61" s="10" t="s">
        <v>198</v>
      </c>
      <c r="D61" s="11" t="s">
        <v>199</v>
      </c>
      <c r="E61" s="11" t="s">
        <v>200</v>
      </c>
      <c r="F61" s="12">
        <v>70520.800000000003</v>
      </c>
      <c r="G61" s="13">
        <v>12</v>
      </c>
      <c r="H61" s="12">
        <f t="shared" si="26"/>
        <v>846249.60000000009</v>
      </c>
      <c r="I61" s="27">
        <v>70800</v>
      </c>
      <c r="J61" s="14">
        <v>1.032</v>
      </c>
      <c r="K61" s="27">
        <f>+I61*J61</f>
        <v>73065.600000000006</v>
      </c>
      <c r="L61" s="15">
        <v>12</v>
      </c>
      <c r="M61" s="12">
        <f>+I61*P61+K61*Q61</f>
        <v>868857.60000000009</v>
      </c>
      <c r="N61" s="16" t="s">
        <v>20</v>
      </c>
      <c r="O61" s="17" t="s">
        <v>425</v>
      </c>
      <c r="P61" s="18">
        <v>3.5</v>
      </c>
      <c r="Q61" s="18">
        <f>12-P61</f>
        <v>8.5</v>
      </c>
    </row>
    <row r="62" spans="1:17" s="6" customFormat="1" ht="21" x14ac:dyDescent="0.25">
      <c r="A62" s="9" t="s">
        <v>189</v>
      </c>
      <c r="B62" s="10" t="s">
        <v>16</v>
      </c>
      <c r="C62" s="10" t="s">
        <v>428</v>
      </c>
      <c r="D62" s="11" t="s">
        <v>426</v>
      </c>
      <c r="E62" s="11" t="s">
        <v>427</v>
      </c>
      <c r="F62" s="12"/>
      <c r="G62" s="13"/>
      <c r="H62" s="12"/>
      <c r="I62" s="27">
        <v>8700</v>
      </c>
      <c r="J62" s="14">
        <v>1.032</v>
      </c>
      <c r="K62" s="27">
        <f>+I62*J62</f>
        <v>8978.4</v>
      </c>
      <c r="L62" s="15">
        <v>12</v>
      </c>
      <c r="M62" s="12">
        <f>+K62*L62</f>
        <v>107740.79999999999</v>
      </c>
      <c r="N62" s="16" t="s">
        <v>20</v>
      </c>
      <c r="O62" s="17" t="s">
        <v>31</v>
      </c>
      <c r="P62" s="18"/>
      <c r="Q62" s="18"/>
    </row>
    <row r="63" spans="1:17" s="6" customFormat="1" ht="31.5" x14ac:dyDescent="0.25">
      <c r="A63" s="9" t="s">
        <v>193</v>
      </c>
      <c r="B63" s="10" t="s">
        <v>486</v>
      </c>
      <c r="C63" s="10" t="s">
        <v>488</v>
      </c>
      <c r="D63" s="11" t="s">
        <v>484</v>
      </c>
      <c r="E63" s="11" t="s">
        <v>487</v>
      </c>
      <c r="F63" s="12"/>
      <c r="G63" s="13"/>
      <c r="H63" s="12"/>
      <c r="I63" s="27">
        <v>500000</v>
      </c>
      <c r="J63" s="14"/>
      <c r="K63" s="27">
        <v>500000</v>
      </c>
      <c r="L63" s="15">
        <v>12</v>
      </c>
      <c r="M63" s="12">
        <f>+K63*L63</f>
        <v>6000000</v>
      </c>
      <c r="N63" s="16" t="s">
        <v>20</v>
      </c>
      <c r="O63" s="17" t="s">
        <v>485</v>
      </c>
      <c r="P63" s="18"/>
      <c r="Q63" s="18"/>
    </row>
    <row r="64" spans="1:17" s="6" customFormat="1" ht="21" x14ac:dyDescent="0.25">
      <c r="A64" s="9" t="s">
        <v>197</v>
      </c>
      <c r="B64" s="10" t="s">
        <v>16</v>
      </c>
      <c r="C64" s="10" t="s">
        <v>202</v>
      </c>
      <c r="D64" s="11" t="s">
        <v>203</v>
      </c>
      <c r="E64" s="11" t="s">
        <v>204</v>
      </c>
      <c r="F64" s="12">
        <v>5448.4000000000005</v>
      </c>
      <c r="G64" s="13">
        <v>12</v>
      </c>
      <c r="H64" s="12">
        <v>64045</v>
      </c>
      <c r="I64" s="27">
        <v>5400</v>
      </c>
      <c r="J64" s="14">
        <v>1.032</v>
      </c>
      <c r="K64" s="27">
        <f t="shared" ref="K64" si="29">+I64*J64</f>
        <v>5572.8</v>
      </c>
      <c r="L64" s="15">
        <v>12</v>
      </c>
      <c r="M64" s="12">
        <f>+I64*P64+K64*Q64</f>
        <v>65318.400000000001</v>
      </c>
      <c r="N64" s="16" t="s">
        <v>20</v>
      </c>
      <c r="O64" s="17" t="s">
        <v>429</v>
      </c>
      <c r="P64" s="18">
        <v>9</v>
      </c>
      <c r="Q64" s="18">
        <f>12-P64</f>
        <v>3</v>
      </c>
    </row>
    <row r="65" spans="1:17" s="6" customFormat="1" ht="21" x14ac:dyDescent="0.25">
      <c r="A65" s="9" t="s">
        <v>373</v>
      </c>
      <c r="B65" s="10" t="s">
        <v>16</v>
      </c>
      <c r="C65" s="10" t="s">
        <v>206</v>
      </c>
      <c r="D65" s="11" t="s">
        <v>207</v>
      </c>
      <c r="E65" s="11" t="s">
        <v>55</v>
      </c>
      <c r="F65" s="12">
        <v>7607.2</v>
      </c>
      <c r="G65" s="13">
        <v>12</v>
      </c>
      <c r="H65" s="12">
        <f t="shared" si="26"/>
        <v>91286.399999999994</v>
      </c>
      <c r="I65" s="27">
        <v>7600</v>
      </c>
      <c r="J65" s="14">
        <v>1.032</v>
      </c>
      <c r="K65" s="27">
        <f>+I65*J65</f>
        <v>7843.2</v>
      </c>
      <c r="L65" s="15">
        <v>12</v>
      </c>
      <c r="M65" s="12">
        <f>+I65*P65+K65*Q65</f>
        <v>93875.199999999997</v>
      </c>
      <c r="N65" s="16" t="s">
        <v>20</v>
      </c>
      <c r="O65" s="17" t="s">
        <v>432</v>
      </c>
      <c r="P65" s="18">
        <v>1</v>
      </c>
      <c r="Q65" s="18">
        <f>12-P65</f>
        <v>11</v>
      </c>
    </row>
    <row r="66" spans="1:17" s="6" customFormat="1" ht="21" x14ac:dyDescent="0.25">
      <c r="A66" s="9" t="s">
        <v>201</v>
      </c>
      <c r="B66" s="10" t="s">
        <v>16</v>
      </c>
      <c r="C66" s="10" t="s">
        <v>434</v>
      </c>
      <c r="D66" s="11" t="s">
        <v>430</v>
      </c>
      <c r="E66" s="11" t="s">
        <v>431</v>
      </c>
      <c r="F66" s="12"/>
      <c r="G66" s="13"/>
      <c r="H66" s="12"/>
      <c r="I66" s="27">
        <v>340000</v>
      </c>
      <c r="J66" s="14">
        <v>1.032</v>
      </c>
      <c r="K66" s="27">
        <f>+I66*J66</f>
        <v>350880</v>
      </c>
      <c r="L66" s="15">
        <v>12</v>
      </c>
      <c r="M66" s="12">
        <f>+I66*P66+K66*Q66</f>
        <v>4161600</v>
      </c>
      <c r="N66" s="16" t="s">
        <v>20</v>
      </c>
      <c r="O66" s="17" t="s">
        <v>433</v>
      </c>
      <c r="P66" s="18">
        <v>4.5</v>
      </c>
      <c r="Q66" s="18">
        <f>12-P66</f>
        <v>7.5</v>
      </c>
    </row>
    <row r="67" spans="1:17" s="6" customFormat="1" ht="21" x14ac:dyDescent="0.25">
      <c r="A67" s="9" t="s">
        <v>205</v>
      </c>
      <c r="B67" s="10" t="s">
        <v>16</v>
      </c>
      <c r="C67" s="10" t="s">
        <v>209</v>
      </c>
      <c r="D67" s="11" t="s">
        <v>210</v>
      </c>
      <c r="E67" s="11" t="s">
        <v>435</v>
      </c>
      <c r="F67" s="12">
        <v>78000</v>
      </c>
      <c r="G67" s="13">
        <v>12</v>
      </c>
      <c r="H67" s="12">
        <v>936000</v>
      </c>
      <c r="I67" s="27">
        <v>78000</v>
      </c>
      <c r="J67" s="14">
        <v>1.032</v>
      </c>
      <c r="K67" s="27">
        <f>+I67*J67</f>
        <v>80496</v>
      </c>
      <c r="L67" s="15">
        <v>12</v>
      </c>
      <c r="M67" s="12">
        <f>+I67*P67+K67*Q67</f>
        <v>945984</v>
      </c>
      <c r="N67" s="16" t="s">
        <v>20</v>
      </c>
      <c r="O67" s="17" t="s">
        <v>436</v>
      </c>
      <c r="P67" s="18">
        <v>8</v>
      </c>
      <c r="Q67" s="18">
        <f>12-P67</f>
        <v>4</v>
      </c>
    </row>
    <row r="68" spans="1:17" s="6" customFormat="1" ht="21" x14ac:dyDescent="0.25">
      <c r="A68" s="9" t="s">
        <v>208</v>
      </c>
      <c r="B68" s="10" t="s">
        <v>16</v>
      </c>
      <c r="C68" s="10" t="s">
        <v>518</v>
      </c>
      <c r="D68" s="11" t="s">
        <v>519</v>
      </c>
      <c r="E68" s="11" t="s">
        <v>520</v>
      </c>
      <c r="F68" s="12">
        <v>0</v>
      </c>
      <c r="G68" s="13">
        <v>0</v>
      </c>
      <c r="H68" s="12">
        <f t="shared" ref="H68" si="30">+F68*G68</f>
        <v>0</v>
      </c>
      <c r="I68" s="27"/>
      <c r="J68" s="8"/>
      <c r="K68" s="27"/>
      <c r="L68" s="15">
        <v>0</v>
      </c>
      <c r="M68" s="12">
        <f t="shared" ref="M68" si="31">+K68*L68</f>
        <v>0</v>
      </c>
      <c r="N68" s="16" t="s">
        <v>20</v>
      </c>
      <c r="O68" s="17" t="s">
        <v>505</v>
      </c>
      <c r="P68" s="18"/>
      <c r="Q68" s="18"/>
    </row>
    <row r="69" spans="1:17" s="6" customFormat="1" ht="21" customHeight="1" x14ac:dyDescent="0.25">
      <c r="A69" s="9" t="s">
        <v>211</v>
      </c>
      <c r="B69" s="20" t="s">
        <v>16</v>
      </c>
      <c r="C69" s="20" t="s">
        <v>438</v>
      </c>
      <c r="D69" s="11" t="s">
        <v>437</v>
      </c>
      <c r="E69" s="25" t="s">
        <v>362</v>
      </c>
      <c r="F69" s="12">
        <v>687320.8</v>
      </c>
      <c r="G69" s="13">
        <v>12</v>
      </c>
      <c r="H69" s="12">
        <v>8247850</v>
      </c>
      <c r="I69" s="27">
        <v>416550</v>
      </c>
      <c r="J69" s="14">
        <v>1.032</v>
      </c>
      <c r="K69" s="27">
        <f>+I69*J69</f>
        <v>429879.60000000003</v>
      </c>
      <c r="L69" s="15">
        <v>12</v>
      </c>
      <c r="M69" s="12">
        <f>+I69*P69+K69*Q69</f>
        <v>5011929.5999999996</v>
      </c>
      <c r="N69" s="16" t="s">
        <v>20</v>
      </c>
      <c r="O69" s="17" t="s">
        <v>439</v>
      </c>
      <c r="P69" s="18">
        <v>11</v>
      </c>
      <c r="Q69" s="18">
        <f>12-P69</f>
        <v>1</v>
      </c>
    </row>
    <row r="70" spans="1:17" s="6" customFormat="1" ht="21" x14ac:dyDescent="0.25">
      <c r="A70" s="9" t="s">
        <v>374</v>
      </c>
      <c r="B70" s="10" t="s">
        <v>123</v>
      </c>
      <c r="C70" s="10" t="s">
        <v>213</v>
      </c>
      <c r="D70" s="11" t="s">
        <v>214</v>
      </c>
      <c r="E70" s="11" t="s">
        <v>215</v>
      </c>
      <c r="F70" s="12">
        <v>580243.46333333326</v>
      </c>
      <c r="G70" s="13">
        <v>12</v>
      </c>
      <c r="H70" s="12">
        <f t="shared" ref="H70" si="32">+F70*G70</f>
        <v>6962921.5599999987</v>
      </c>
      <c r="I70" s="27">
        <v>564439</v>
      </c>
      <c r="J70" s="14"/>
      <c r="K70" s="27">
        <v>564439</v>
      </c>
      <c r="L70" s="15">
        <v>12</v>
      </c>
      <c r="M70" s="12">
        <f t="shared" ref="M70" si="33">+K70*L70</f>
        <v>6773268</v>
      </c>
      <c r="N70" s="16" t="s">
        <v>20</v>
      </c>
      <c r="O70" s="17" t="s">
        <v>175</v>
      </c>
      <c r="P70" s="18"/>
      <c r="Q70" s="18"/>
    </row>
    <row r="71" spans="1:17" s="6" customFormat="1" ht="21" x14ac:dyDescent="0.25">
      <c r="A71" s="9" t="s">
        <v>212</v>
      </c>
      <c r="B71" s="10" t="s">
        <v>16</v>
      </c>
      <c r="C71" s="10" t="s">
        <v>217</v>
      </c>
      <c r="D71" s="11" t="s">
        <v>440</v>
      </c>
      <c r="E71" s="11" t="s">
        <v>218</v>
      </c>
      <c r="F71" s="12">
        <v>89039.191999999995</v>
      </c>
      <c r="G71" s="13">
        <v>12</v>
      </c>
      <c r="H71" s="12">
        <v>1061195</v>
      </c>
      <c r="I71" s="27">
        <v>86614</v>
      </c>
      <c r="J71" s="14">
        <v>1.032</v>
      </c>
      <c r="K71" s="27">
        <f t="shared" ref="K71:K79" si="34">+I71*J71</f>
        <v>89385.648000000001</v>
      </c>
      <c r="L71" s="15">
        <v>12</v>
      </c>
      <c r="M71" s="12">
        <f>+I71*P71+K71*Q71</f>
        <v>1064312.8319999999</v>
      </c>
      <c r="N71" s="16" t="s">
        <v>20</v>
      </c>
      <c r="O71" s="17" t="s">
        <v>219</v>
      </c>
      <c r="P71" s="18">
        <v>3</v>
      </c>
      <c r="Q71" s="18">
        <f t="shared" ref="Q71" si="35">12-P71</f>
        <v>9</v>
      </c>
    </row>
    <row r="72" spans="1:17" s="6" customFormat="1" ht="21" x14ac:dyDescent="0.25">
      <c r="A72" s="9" t="s">
        <v>216</v>
      </c>
      <c r="B72" s="20" t="s">
        <v>16</v>
      </c>
      <c r="C72" s="20" t="s">
        <v>224</v>
      </c>
      <c r="D72" s="11" t="s">
        <v>225</v>
      </c>
      <c r="E72" s="20" t="s">
        <v>226</v>
      </c>
      <c r="F72" s="12">
        <v>210534.39999999999</v>
      </c>
      <c r="G72" s="13">
        <v>12</v>
      </c>
      <c r="H72" s="12">
        <v>2514944</v>
      </c>
      <c r="I72" s="27">
        <v>210500</v>
      </c>
      <c r="J72" s="14">
        <v>1.032</v>
      </c>
      <c r="K72" s="27">
        <f t="shared" si="34"/>
        <v>217236</v>
      </c>
      <c r="L72" s="15">
        <v>12</v>
      </c>
      <c r="M72" s="12">
        <f>+I72*P72+K72*Q72</f>
        <v>2589992</v>
      </c>
      <c r="N72" s="16" t="s">
        <v>20</v>
      </c>
      <c r="O72" s="17" t="s">
        <v>442</v>
      </c>
      <c r="P72" s="18">
        <v>2.5</v>
      </c>
      <c r="Q72" s="18">
        <f>12-P72</f>
        <v>9.5</v>
      </c>
    </row>
    <row r="73" spans="1:17" s="6" customFormat="1" ht="21" x14ac:dyDescent="0.25">
      <c r="A73" s="9" t="s">
        <v>220</v>
      </c>
      <c r="B73" s="10" t="s">
        <v>16</v>
      </c>
      <c r="C73" s="10" t="s">
        <v>228</v>
      </c>
      <c r="D73" s="11" t="s">
        <v>229</v>
      </c>
      <c r="E73" s="19" t="s">
        <v>230</v>
      </c>
      <c r="F73" s="12">
        <v>168386.4</v>
      </c>
      <c r="G73" s="13">
        <v>12</v>
      </c>
      <c r="H73" s="12">
        <v>1993118</v>
      </c>
      <c r="I73" s="27">
        <v>169100</v>
      </c>
      <c r="J73" s="14">
        <v>1.032</v>
      </c>
      <c r="K73" s="27">
        <f t="shared" si="34"/>
        <v>174511.2</v>
      </c>
      <c r="L73" s="15">
        <v>12</v>
      </c>
      <c r="M73" s="12">
        <f>+I73*P73+K73*Q73</f>
        <v>2061667.2000000002</v>
      </c>
      <c r="N73" s="16" t="s">
        <v>20</v>
      </c>
      <c r="O73" s="17" t="s">
        <v>231</v>
      </c>
      <c r="P73" s="18">
        <v>6</v>
      </c>
      <c r="Q73" s="18">
        <f>12-P73</f>
        <v>6</v>
      </c>
    </row>
    <row r="74" spans="1:17" s="6" customFormat="1" ht="21" x14ac:dyDescent="0.25">
      <c r="A74" s="9" t="s">
        <v>223</v>
      </c>
      <c r="B74" s="10" t="s">
        <v>16</v>
      </c>
      <c r="C74" s="10" t="s">
        <v>521</v>
      </c>
      <c r="D74" s="11" t="s">
        <v>522</v>
      </c>
      <c r="E74" s="11" t="s">
        <v>523</v>
      </c>
      <c r="F74" s="12">
        <v>79100</v>
      </c>
      <c r="G74" s="13">
        <v>0</v>
      </c>
      <c r="H74" s="12">
        <v>949200</v>
      </c>
      <c r="I74" s="27"/>
      <c r="J74" s="14"/>
      <c r="K74" s="27"/>
      <c r="L74" s="15">
        <v>0</v>
      </c>
      <c r="M74" s="12">
        <v>0</v>
      </c>
      <c r="N74" s="16" t="s">
        <v>20</v>
      </c>
      <c r="O74" s="17" t="s">
        <v>505</v>
      </c>
      <c r="P74" s="30"/>
      <c r="Q74" s="30"/>
    </row>
    <row r="75" spans="1:17" s="6" customFormat="1" ht="21" x14ac:dyDescent="0.25">
      <c r="A75" s="9" t="s">
        <v>375</v>
      </c>
      <c r="B75" s="10" t="s">
        <v>16</v>
      </c>
      <c r="C75" s="10" t="s">
        <v>524</v>
      </c>
      <c r="D75" s="11" t="s">
        <v>525</v>
      </c>
      <c r="E75" s="11" t="s">
        <v>526</v>
      </c>
      <c r="F75" s="12">
        <v>136826.80000000002</v>
      </c>
      <c r="G75" s="13">
        <v>12</v>
      </c>
      <c r="H75" s="12">
        <v>1641922</v>
      </c>
      <c r="I75" s="27"/>
      <c r="J75" s="14"/>
      <c r="K75" s="27"/>
      <c r="L75" s="15">
        <v>0</v>
      </c>
      <c r="M75" s="12">
        <f t="shared" ref="M75:M76" si="36">+K75*L75</f>
        <v>0</v>
      </c>
      <c r="N75" s="16" t="s">
        <v>20</v>
      </c>
      <c r="O75" s="17" t="s">
        <v>505</v>
      </c>
      <c r="P75" s="18"/>
      <c r="Q75" s="18"/>
    </row>
    <row r="76" spans="1:17" s="6" customFormat="1" ht="21" x14ac:dyDescent="0.25">
      <c r="A76" s="9" t="s">
        <v>227</v>
      </c>
      <c r="B76" s="10" t="s">
        <v>16</v>
      </c>
      <c r="C76" s="10" t="s">
        <v>527</v>
      </c>
      <c r="D76" s="11" t="s">
        <v>528</v>
      </c>
      <c r="E76" s="11" t="s">
        <v>529</v>
      </c>
      <c r="F76" s="12">
        <v>8700</v>
      </c>
      <c r="G76" s="13">
        <v>12</v>
      </c>
      <c r="H76" s="12">
        <f t="shared" ref="H76" si="37">+F76*G76</f>
        <v>104400</v>
      </c>
      <c r="I76" s="27"/>
      <c r="J76" s="8"/>
      <c r="K76" s="27"/>
      <c r="L76" s="15">
        <v>0</v>
      </c>
      <c r="M76" s="12">
        <f t="shared" si="36"/>
        <v>0</v>
      </c>
      <c r="N76" s="16" t="s">
        <v>20</v>
      </c>
      <c r="O76" s="17" t="s">
        <v>505</v>
      </c>
      <c r="P76" s="18"/>
      <c r="Q76" s="18"/>
    </row>
    <row r="77" spans="1:17" s="6" customFormat="1" ht="21" x14ac:dyDescent="0.25">
      <c r="A77" s="9" t="s">
        <v>232</v>
      </c>
      <c r="B77" s="10" t="s">
        <v>16</v>
      </c>
      <c r="C77" s="10" t="s">
        <v>445</v>
      </c>
      <c r="D77" s="11" t="s">
        <v>443</v>
      </c>
      <c r="E77" s="11" t="s">
        <v>444</v>
      </c>
      <c r="F77" s="12"/>
      <c r="G77" s="13"/>
      <c r="H77" s="12"/>
      <c r="I77" s="27">
        <v>269000</v>
      </c>
      <c r="J77" s="14">
        <v>1.032</v>
      </c>
      <c r="K77" s="27">
        <f t="shared" si="34"/>
        <v>277608</v>
      </c>
      <c r="L77" s="15">
        <v>12</v>
      </c>
      <c r="M77" s="12">
        <f>+K77*L77</f>
        <v>3331296</v>
      </c>
      <c r="N77" s="16" t="s">
        <v>20</v>
      </c>
      <c r="O77" s="17" t="s">
        <v>31</v>
      </c>
      <c r="P77" s="18"/>
      <c r="Q77" s="18"/>
    </row>
    <row r="78" spans="1:17" s="6" customFormat="1" ht="21" x14ac:dyDescent="0.25">
      <c r="A78" s="9" t="s">
        <v>233</v>
      </c>
      <c r="B78" s="10" t="s">
        <v>16</v>
      </c>
      <c r="C78" s="10" t="s">
        <v>236</v>
      </c>
      <c r="D78" s="11" t="s">
        <v>237</v>
      </c>
      <c r="E78" s="11" t="s">
        <v>446</v>
      </c>
      <c r="F78" s="12">
        <v>144948</v>
      </c>
      <c r="G78" s="13">
        <v>12</v>
      </c>
      <c r="H78" s="12">
        <v>1739376</v>
      </c>
      <c r="I78" s="27">
        <v>141000</v>
      </c>
      <c r="J78" s="14">
        <v>1.032</v>
      </c>
      <c r="K78" s="27">
        <f t="shared" si="34"/>
        <v>145512</v>
      </c>
      <c r="L78" s="15">
        <v>12</v>
      </c>
      <c r="M78" s="12">
        <f>+K78*L78</f>
        <v>1746144</v>
      </c>
      <c r="N78" s="16" t="s">
        <v>20</v>
      </c>
      <c r="O78" s="17" t="s">
        <v>31</v>
      </c>
      <c r="P78" s="18"/>
      <c r="Q78" s="18"/>
    </row>
    <row r="79" spans="1:17" s="6" customFormat="1" ht="21" x14ac:dyDescent="0.25">
      <c r="A79" s="9" t="s">
        <v>234</v>
      </c>
      <c r="B79" s="10" t="s">
        <v>16</v>
      </c>
      <c r="C79" s="10" t="s">
        <v>448</v>
      </c>
      <c r="D79" s="11" t="s">
        <v>239</v>
      </c>
      <c r="E79" s="11" t="s">
        <v>447</v>
      </c>
      <c r="F79" s="12">
        <v>7900</v>
      </c>
      <c r="G79" s="13">
        <v>12</v>
      </c>
      <c r="H79" s="12">
        <f t="shared" ref="H79" si="38">+F79*G79</f>
        <v>94800</v>
      </c>
      <c r="I79" s="27">
        <v>8100</v>
      </c>
      <c r="J79" s="14">
        <v>1.032</v>
      </c>
      <c r="K79" s="27">
        <f t="shared" si="34"/>
        <v>8359.2000000000007</v>
      </c>
      <c r="L79" s="15">
        <v>12</v>
      </c>
      <c r="M79" s="12">
        <f>+K79*L79</f>
        <v>100310.40000000001</v>
      </c>
      <c r="N79" s="16" t="s">
        <v>20</v>
      </c>
      <c r="O79" s="17" t="s">
        <v>31</v>
      </c>
      <c r="P79" s="18"/>
      <c r="Q79" s="18"/>
    </row>
    <row r="80" spans="1:17" s="6" customFormat="1" ht="21" x14ac:dyDescent="0.25">
      <c r="A80" s="9" t="s">
        <v>235</v>
      </c>
      <c r="B80" s="10" t="s">
        <v>123</v>
      </c>
      <c r="C80" s="10" t="s">
        <v>213</v>
      </c>
      <c r="D80" s="11" t="s">
        <v>241</v>
      </c>
      <c r="E80" s="11" t="s">
        <v>449</v>
      </c>
      <c r="F80" s="12">
        <v>0</v>
      </c>
      <c r="G80" s="13">
        <v>12</v>
      </c>
      <c r="H80" s="12">
        <v>209712</v>
      </c>
      <c r="I80" s="27">
        <v>17000</v>
      </c>
      <c r="J80" s="14"/>
      <c r="K80" s="27">
        <v>17000</v>
      </c>
      <c r="L80" s="15">
        <v>12</v>
      </c>
      <c r="M80" s="12">
        <f>+K80*L80</f>
        <v>204000</v>
      </c>
      <c r="N80" s="16" t="s">
        <v>20</v>
      </c>
      <c r="O80" s="17" t="s">
        <v>450</v>
      </c>
      <c r="P80" s="18"/>
      <c r="Q80" s="18"/>
    </row>
    <row r="81" spans="1:17" s="6" customFormat="1" ht="21" x14ac:dyDescent="0.25">
      <c r="A81" s="9" t="s">
        <v>238</v>
      </c>
      <c r="B81" s="10" t="s">
        <v>16</v>
      </c>
      <c r="C81" s="10" t="s">
        <v>243</v>
      </c>
      <c r="D81" s="11" t="s">
        <v>244</v>
      </c>
      <c r="E81" s="11" t="s">
        <v>245</v>
      </c>
      <c r="F81" s="12">
        <v>578969.59999999998</v>
      </c>
      <c r="G81" s="13">
        <v>12</v>
      </c>
      <c r="H81" s="12">
        <v>6774170</v>
      </c>
      <c r="I81" s="27">
        <v>565500</v>
      </c>
      <c r="J81" s="14">
        <v>1.032</v>
      </c>
      <c r="K81" s="27">
        <f>+I81*J81</f>
        <v>583596</v>
      </c>
      <c r="L81" s="15">
        <v>12</v>
      </c>
      <c r="M81" s="12">
        <f>+I81*P81+K81*Q81</f>
        <v>6804096</v>
      </c>
      <c r="N81" s="16" t="s">
        <v>20</v>
      </c>
      <c r="O81" s="17" t="s">
        <v>455</v>
      </c>
      <c r="P81" s="18">
        <v>11</v>
      </c>
      <c r="Q81" s="18">
        <f t="shared" ref="Q81" si="39">12-P81</f>
        <v>1</v>
      </c>
    </row>
    <row r="82" spans="1:17" s="6" customFormat="1" ht="21" x14ac:dyDescent="0.25">
      <c r="A82" s="9" t="s">
        <v>240</v>
      </c>
      <c r="B82" s="10" t="s">
        <v>16</v>
      </c>
      <c r="C82" s="10" t="s">
        <v>530</v>
      </c>
      <c r="D82" s="11" t="s">
        <v>531</v>
      </c>
      <c r="E82" s="11"/>
      <c r="F82" s="12">
        <v>164480</v>
      </c>
      <c r="G82" s="13">
        <v>12</v>
      </c>
      <c r="H82" s="12">
        <f t="shared" ref="H82" si="40">+F82*G82</f>
        <v>1973760</v>
      </c>
      <c r="I82" s="27"/>
      <c r="J82" s="14"/>
      <c r="K82" s="27"/>
      <c r="L82" s="15">
        <v>0</v>
      </c>
      <c r="M82" s="12">
        <f t="shared" ref="M82" si="41">+K82*L82</f>
        <v>0</v>
      </c>
      <c r="N82" s="16" t="s">
        <v>20</v>
      </c>
      <c r="O82" s="17" t="s">
        <v>505</v>
      </c>
      <c r="P82" s="18"/>
      <c r="Q82" s="18"/>
    </row>
    <row r="83" spans="1:17" s="6" customFormat="1" ht="21" x14ac:dyDescent="0.25">
      <c r="A83" s="9" t="s">
        <v>242</v>
      </c>
      <c r="B83" s="10" t="s">
        <v>16</v>
      </c>
      <c r="C83" s="10" t="s">
        <v>248</v>
      </c>
      <c r="D83" s="11" t="s">
        <v>451</v>
      </c>
      <c r="E83" s="11" t="s">
        <v>249</v>
      </c>
      <c r="F83" s="12">
        <v>54381.200000000004</v>
      </c>
      <c r="G83" s="13">
        <v>12</v>
      </c>
      <c r="H83" s="12">
        <v>649612</v>
      </c>
      <c r="I83" s="27">
        <v>54400</v>
      </c>
      <c r="J83" s="14">
        <v>1.032</v>
      </c>
      <c r="K83" s="27">
        <f t="shared" ref="K83:K88" si="42">+I83*J83</f>
        <v>56140.800000000003</v>
      </c>
      <c r="L83" s="15">
        <v>12</v>
      </c>
      <c r="M83" s="12">
        <f>+I83*P83+K83*Q83</f>
        <v>669337.59999999998</v>
      </c>
      <c r="N83" s="16" t="s">
        <v>20</v>
      </c>
      <c r="O83" s="17" t="s">
        <v>337</v>
      </c>
      <c r="P83" s="18">
        <v>2.5</v>
      </c>
      <c r="Q83" s="18">
        <f>12-P83</f>
        <v>9.5</v>
      </c>
    </row>
    <row r="84" spans="1:17" s="6" customFormat="1" ht="21" customHeight="1" x14ac:dyDescent="0.25">
      <c r="A84" s="9" t="s">
        <v>246</v>
      </c>
      <c r="B84" s="10" t="s">
        <v>16</v>
      </c>
      <c r="C84" s="10" t="s">
        <v>353</v>
      </c>
      <c r="D84" s="11" t="s">
        <v>352</v>
      </c>
      <c r="E84" s="11" t="s">
        <v>351</v>
      </c>
      <c r="F84" s="12">
        <v>3084</v>
      </c>
      <c r="G84" s="13">
        <v>12</v>
      </c>
      <c r="H84" s="12">
        <v>37008</v>
      </c>
      <c r="I84" s="27">
        <v>3100</v>
      </c>
      <c r="J84" s="14">
        <v>1.032</v>
      </c>
      <c r="K84" s="27">
        <f t="shared" si="42"/>
        <v>3199.2000000000003</v>
      </c>
      <c r="L84" s="15">
        <v>12</v>
      </c>
      <c r="M84" s="12">
        <f>+I84*P84+K84*Q84</f>
        <v>37398.400000000001</v>
      </c>
      <c r="N84" s="16" t="s">
        <v>20</v>
      </c>
      <c r="O84" s="17" t="s">
        <v>452</v>
      </c>
      <c r="P84" s="18">
        <v>10</v>
      </c>
      <c r="Q84" s="18">
        <f>12-P84</f>
        <v>2</v>
      </c>
    </row>
    <row r="85" spans="1:17" s="6" customFormat="1" ht="21" x14ac:dyDescent="0.25">
      <c r="A85" s="9" t="s">
        <v>247</v>
      </c>
      <c r="B85" s="10" t="s">
        <v>26</v>
      </c>
      <c r="C85" s="10" t="s">
        <v>251</v>
      </c>
      <c r="D85" s="11" t="s">
        <v>252</v>
      </c>
      <c r="E85" s="23" t="s">
        <v>253</v>
      </c>
      <c r="F85" s="12">
        <v>421068.79999999999</v>
      </c>
      <c r="G85" s="13">
        <v>12</v>
      </c>
      <c r="H85" s="12">
        <v>4984013</v>
      </c>
      <c r="I85" s="27">
        <v>422700</v>
      </c>
      <c r="J85" s="14">
        <v>1.032</v>
      </c>
      <c r="K85" s="27">
        <f t="shared" si="42"/>
        <v>436226.4</v>
      </c>
      <c r="L85" s="15">
        <v>12</v>
      </c>
      <c r="M85" s="12">
        <f>+I85*P85+K85*Q85</f>
        <v>5146795.2</v>
      </c>
      <c r="N85" s="16" t="s">
        <v>20</v>
      </c>
      <c r="O85" s="17" t="s">
        <v>453</v>
      </c>
      <c r="P85" s="18">
        <v>6.5</v>
      </c>
      <c r="Q85" s="18">
        <f>12-P85</f>
        <v>5.5</v>
      </c>
    </row>
    <row r="86" spans="1:17" s="6" customFormat="1" ht="21" customHeight="1" x14ac:dyDescent="0.25">
      <c r="A86" s="9" t="s">
        <v>376</v>
      </c>
      <c r="B86" s="10" t="s">
        <v>16</v>
      </c>
      <c r="C86" s="10" t="s">
        <v>356</v>
      </c>
      <c r="D86" s="10" t="s">
        <v>354</v>
      </c>
      <c r="E86" s="23" t="s">
        <v>355</v>
      </c>
      <c r="F86" s="12">
        <v>38042.167999999998</v>
      </c>
      <c r="G86" s="13">
        <v>12</v>
      </c>
      <c r="H86" s="12">
        <v>456506</v>
      </c>
      <c r="I86" s="27">
        <v>23100</v>
      </c>
      <c r="J86" s="14">
        <v>1.032</v>
      </c>
      <c r="K86" s="27">
        <f t="shared" si="42"/>
        <v>23839.200000000001</v>
      </c>
      <c r="L86" s="15">
        <v>12</v>
      </c>
      <c r="M86" s="12">
        <f>+I86*P86+K86*Q86</f>
        <v>285331.20000000001</v>
      </c>
      <c r="N86" s="16" t="s">
        <v>20</v>
      </c>
      <c r="O86" s="17" t="s">
        <v>456</v>
      </c>
      <c r="P86" s="18">
        <v>1</v>
      </c>
      <c r="Q86" s="18">
        <f>12-P86</f>
        <v>11</v>
      </c>
    </row>
    <row r="87" spans="1:17" s="6" customFormat="1" ht="21" x14ac:dyDescent="0.25">
      <c r="A87" s="9" t="s">
        <v>250</v>
      </c>
      <c r="B87" s="10" t="s">
        <v>16</v>
      </c>
      <c r="C87" s="10" t="s">
        <v>259</v>
      </c>
      <c r="D87" s="11" t="s">
        <v>454</v>
      </c>
      <c r="E87" s="11" t="s">
        <v>260</v>
      </c>
      <c r="F87" s="12">
        <v>1052672</v>
      </c>
      <c r="G87" s="13">
        <v>12</v>
      </c>
      <c r="H87" s="12">
        <v>12431360</v>
      </c>
      <c r="I87" s="27">
        <v>1056900</v>
      </c>
      <c r="J87" s="14">
        <v>1.032</v>
      </c>
      <c r="K87" s="27">
        <f t="shared" si="42"/>
        <v>1090720.8</v>
      </c>
      <c r="L87" s="15">
        <v>12</v>
      </c>
      <c r="M87" s="12">
        <f>+K87*L87</f>
        <v>13088649.600000001</v>
      </c>
      <c r="N87" s="16" t="s">
        <v>20</v>
      </c>
      <c r="O87" s="17" t="s">
        <v>31</v>
      </c>
      <c r="P87" s="18"/>
      <c r="Q87" s="18"/>
    </row>
    <row r="88" spans="1:17" s="6" customFormat="1" ht="21.75" customHeight="1" x14ac:dyDescent="0.25">
      <c r="A88" s="9" t="s">
        <v>254</v>
      </c>
      <c r="B88" s="10" t="s">
        <v>16</v>
      </c>
      <c r="C88" s="10" t="s">
        <v>255</v>
      </c>
      <c r="D88" s="11" t="s">
        <v>256</v>
      </c>
      <c r="E88" s="23" t="s">
        <v>257</v>
      </c>
      <c r="F88" s="12">
        <v>976600</v>
      </c>
      <c r="G88" s="13">
        <v>12</v>
      </c>
      <c r="H88" s="12">
        <f t="shared" ref="H88:H96" si="43">+F88*G88</f>
        <v>11719200</v>
      </c>
      <c r="I88" s="27">
        <v>976600</v>
      </c>
      <c r="J88" s="14">
        <v>1.032</v>
      </c>
      <c r="K88" s="27">
        <f t="shared" si="42"/>
        <v>1007851.2000000001</v>
      </c>
      <c r="L88" s="15">
        <v>12</v>
      </c>
      <c r="M88" s="12">
        <f>+K88*L88</f>
        <v>12094214.4</v>
      </c>
      <c r="N88" s="16" t="s">
        <v>20</v>
      </c>
      <c r="O88" s="17" t="s">
        <v>31</v>
      </c>
      <c r="P88" s="18"/>
      <c r="Q88" s="18"/>
    </row>
    <row r="89" spans="1:17" s="6" customFormat="1" ht="21" x14ac:dyDescent="0.25">
      <c r="A89" s="9" t="s">
        <v>258</v>
      </c>
      <c r="B89" s="10" t="s">
        <v>123</v>
      </c>
      <c r="C89" s="10" t="s">
        <v>262</v>
      </c>
      <c r="D89" s="11" t="s">
        <v>263</v>
      </c>
      <c r="E89" s="11" t="s">
        <v>264</v>
      </c>
      <c r="F89" s="12">
        <v>38550</v>
      </c>
      <c r="G89" s="13">
        <v>12</v>
      </c>
      <c r="H89" s="12">
        <f t="shared" si="43"/>
        <v>462600</v>
      </c>
      <c r="I89" s="27">
        <v>36666</v>
      </c>
      <c r="J89" s="14"/>
      <c r="K89" s="27">
        <v>36666</v>
      </c>
      <c r="L89" s="15">
        <v>12</v>
      </c>
      <c r="M89" s="12">
        <f>+K89*L89</f>
        <v>439992</v>
      </c>
      <c r="N89" s="16" t="s">
        <v>20</v>
      </c>
      <c r="O89" s="17" t="s">
        <v>450</v>
      </c>
      <c r="P89" s="18"/>
      <c r="Q89" s="18"/>
    </row>
    <row r="90" spans="1:17" s="6" customFormat="1" ht="21" x14ac:dyDescent="0.25">
      <c r="A90" s="9" t="s">
        <v>261</v>
      </c>
      <c r="B90" s="10" t="s">
        <v>16</v>
      </c>
      <c r="C90" s="10" t="s">
        <v>459</v>
      </c>
      <c r="D90" s="11" t="s">
        <v>457</v>
      </c>
      <c r="E90" s="11" t="s">
        <v>458</v>
      </c>
      <c r="F90" s="12"/>
      <c r="G90" s="13"/>
      <c r="H90" s="12"/>
      <c r="I90" s="27">
        <v>26000</v>
      </c>
      <c r="J90" s="14">
        <v>1.032</v>
      </c>
      <c r="K90" s="27">
        <f t="shared" ref="K90:K96" si="44">+I90*J90</f>
        <v>26832</v>
      </c>
      <c r="L90" s="15">
        <v>12</v>
      </c>
      <c r="M90" s="12">
        <f>+K90*L90</f>
        <v>321984</v>
      </c>
      <c r="N90" s="16" t="s">
        <v>20</v>
      </c>
      <c r="O90" s="17" t="s">
        <v>31</v>
      </c>
      <c r="P90" s="18"/>
      <c r="Q90" s="18"/>
    </row>
    <row r="91" spans="1:17" s="6" customFormat="1" ht="21" x14ac:dyDescent="0.25">
      <c r="A91" s="9" t="s">
        <v>490</v>
      </c>
      <c r="B91" s="10" t="s">
        <v>16</v>
      </c>
      <c r="C91" s="10" t="s">
        <v>265</v>
      </c>
      <c r="D91" s="11" t="s">
        <v>460</v>
      </c>
      <c r="E91" s="11" t="s">
        <v>266</v>
      </c>
      <c r="F91" s="12">
        <v>263373.60000000003</v>
      </c>
      <c r="G91" s="13">
        <v>12</v>
      </c>
      <c r="H91" s="12">
        <f t="shared" si="43"/>
        <v>3160483.2</v>
      </c>
      <c r="I91" s="27">
        <v>264200</v>
      </c>
      <c r="J91" s="14">
        <v>1.032</v>
      </c>
      <c r="K91" s="27">
        <f t="shared" si="44"/>
        <v>272654.40000000002</v>
      </c>
      <c r="L91" s="15">
        <v>12</v>
      </c>
      <c r="M91" s="12">
        <f>+I91*P91+K91*Q91</f>
        <v>3221126.4000000004</v>
      </c>
      <c r="N91" s="16" t="s">
        <v>20</v>
      </c>
      <c r="O91" s="17" t="s">
        <v>286</v>
      </c>
      <c r="P91" s="18">
        <v>6</v>
      </c>
      <c r="Q91" s="18">
        <f>12-P91</f>
        <v>6</v>
      </c>
    </row>
    <row r="92" spans="1:17" s="6" customFormat="1" ht="21" customHeight="1" x14ac:dyDescent="0.25">
      <c r="A92" s="9" t="s">
        <v>267</v>
      </c>
      <c r="B92" s="10" t="s">
        <v>16</v>
      </c>
      <c r="C92" s="10" t="s">
        <v>349</v>
      </c>
      <c r="D92" s="11" t="s">
        <v>357</v>
      </c>
      <c r="E92" s="11" t="s">
        <v>358</v>
      </c>
      <c r="F92" s="12">
        <v>1002048.14</v>
      </c>
      <c r="G92" s="13">
        <v>12</v>
      </c>
      <c r="H92" s="12">
        <v>12024578</v>
      </c>
      <c r="I92" s="27">
        <v>1002000</v>
      </c>
      <c r="J92" s="14">
        <v>1.032</v>
      </c>
      <c r="K92" s="27">
        <f t="shared" si="44"/>
        <v>1034064</v>
      </c>
      <c r="L92" s="15">
        <v>12</v>
      </c>
      <c r="M92" s="12">
        <f>+K92*L92</f>
        <v>12408768</v>
      </c>
      <c r="N92" s="16" t="s">
        <v>20</v>
      </c>
      <c r="O92" s="17" t="s">
        <v>31</v>
      </c>
      <c r="P92" s="18"/>
      <c r="Q92" s="18"/>
    </row>
    <row r="93" spans="1:17" s="6" customFormat="1" ht="21" x14ac:dyDescent="0.25">
      <c r="A93" s="9" t="s">
        <v>269</v>
      </c>
      <c r="B93" s="10" t="s">
        <v>16</v>
      </c>
      <c r="C93" s="10" t="s">
        <v>42</v>
      </c>
      <c r="D93" s="11" t="s">
        <v>268</v>
      </c>
      <c r="E93" s="11" t="s">
        <v>388</v>
      </c>
      <c r="F93" s="12">
        <v>205600</v>
      </c>
      <c r="G93" s="13">
        <v>12</v>
      </c>
      <c r="H93" s="12">
        <v>2450400</v>
      </c>
      <c r="I93" s="27">
        <v>210534</v>
      </c>
      <c r="J93" s="14">
        <v>1.032</v>
      </c>
      <c r="K93" s="27">
        <f t="shared" si="44"/>
        <v>217271.08800000002</v>
      </c>
      <c r="L93" s="15">
        <v>12</v>
      </c>
      <c r="M93" s="12">
        <f>+I93*P93+K93*Q93</f>
        <v>2587041.7920000004</v>
      </c>
      <c r="N93" s="16" t="s">
        <v>20</v>
      </c>
      <c r="O93" s="17" t="s">
        <v>44</v>
      </c>
      <c r="P93" s="18">
        <v>3</v>
      </c>
      <c r="Q93" s="18">
        <f>12-P93</f>
        <v>9</v>
      </c>
    </row>
    <row r="94" spans="1:17" s="6" customFormat="1" ht="21" x14ac:dyDescent="0.25">
      <c r="A94" s="9" t="s">
        <v>273</v>
      </c>
      <c r="B94" s="10" t="s">
        <v>16</v>
      </c>
      <c r="C94" s="10" t="s">
        <v>270</v>
      </c>
      <c r="D94" s="11" t="s">
        <v>271</v>
      </c>
      <c r="E94" s="11" t="s">
        <v>272</v>
      </c>
      <c r="F94" s="12">
        <v>90566.8</v>
      </c>
      <c r="G94" s="13">
        <v>12</v>
      </c>
      <c r="H94" s="12">
        <f t="shared" si="43"/>
        <v>1086801.6000000001</v>
      </c>
      <c r="I94" s="27">
        <v>90900</v>
      </c>
      <c r="J94" s="14">
        <v>1.032</v>
      </c>
      <c r="K94" s="27">
        <f t="shared" si="44"/>
        <v>93808.8</v>
      </c>
      <c r="L94" s="15">
        <v>12</v>
      </c>
      <c r="M94" s="12">
        <f>+I94*P94+K94*Q94</f>
        <v>1118433.6000000001</v>
      </c>
      <c r="N94" s="16" t="s">
        <v>20</v>
      </c>
      <c r="O94" s="17" t="s">
        <v>461</v>
      </c>
      <c r="P94" s="18">
        <v>2.5</v>
      </c>
      <c r="Q94" s="18">
        <f>12-P94</f>
        <v>9.5</v>
      </c>
    </row>
    <row r="95" spans="1:17" s="6" customFormat="1" ht="21" x14ac:dyDescent="0.25">
      <c r="A95" s="9" t="s">
        <v>277</v>
      </c>
      <c r="B95" s="10" t="s">
        <v>16</v>
      </c>
      <c r="C95" s="10" t="s">
        <v>274</v>
      </c>
      <c r="D95" s="11" t="s">
        <v>275</v>
      </c>
      <c r="E95" s="23" t="s">
        <v>276</v>
      </c>
      <c r="F95" s="12">
        <v>20560</v>
      </c>
      <c r="G95" s="13">
        <v>12</v>
      </c>
      <c r="H95" s="12">
        <v>241680</v>
      </c>
      <c r="I95" s="27">
        <v>20120</v>
      </c>
      <c r="J95" s="14">
        <v>1.032</v>
      </c>
      <c r="K95" s="27">
        <f t="shared" si="44"/>
        <v>20763.84</v>
      </c>
      <c r="L95" s="15">
        <v>12</v>
      </c>
      <c r="M95" s="12">
        <f>+I95*P95+K95*Q95</f>
        <v>243371.52000000002</v>
      </c>
      <c r="N95" s="16" t="s">
        <v>20</v>
      </c>
      <c r="O95" s="17" t="s">
        <v>462</v>
      </c>
      <c r="P95" s="18">
        <v>9</v>
      </c>
      <c r="Q95" s="18">
        <f>12-P95</f>
        <v>3</v>
      </c>
    </row>
    <row r="96" spans="1:17" s="6" customFormat="1" ht="21" x14ac:dyDescent="0.25">
      <c r="A96" s="9" t="s">
        <v>377</v>
      </c>
      <c r="B96" s="10" t="s">
        <v>16</v>
      </c>
      <c r="C96" s="10" t="s">
        <v>278</v>
      </c>
      <c r="D96" s="11" t="s">
        <v>279</v>
      </c>
      <c r="E96" s="11" t="s">
        <v>280</v>
      </c>
      <c r="F96" s="12">
        <v>2775.6</v>
      </c>
      <c r="G96" s="13">
        <v>12</v>
      </c>
      <c r="H96" s="12">
        <f t="shared" si="43"/>
        <v>33307.199999999997</v>
      </c>
      <c r="I96" s="27">
        <v>2684</v>
      </c>
      <c r="J96" s="14">
        <v>1.032</v>
      </c>
      <c r="K96" s="27">
        <f t="shared" si="44"/>
        <v>2769.8879999999999</v>
      </c>
      <c r="L96" s="15">
        <v>12</v>
      </c>
      <c r="M96" s="12">
        <f>+K96*L96</f>
        <v>33238.656000000003</v>
      </c>
      <c r="N96" s="16" t="s">
        <v>20</v>
      </c>
      <c r="O96" s="17" t="s">
        <v>463</v>
      </c>
      <c r="P96" s="18"/>
      <c r="Q96" s="18"/>
    </row>
    <row r="97" spans="1:17" s="6" customFormat="1" ht="21" x14ac:dyDescent="0.25">
      <c r="A97" s="9" t="s">
        <v>281</v>
      </c>
      <c r="B97" s="10" t="s">
        <v>123</v>
      </c>
      <c r="C97" s="10" t="s">
        <v>478</v>
      </c>
      <c r="D97" s="11" t="s">
        <v>476</v>
      </c>
      <c r="E97" s="11" t="s">
        <v>477</v>
      </c>
      <c r="F97" s="12"/>
      <c r="G97" s="13"/>
      <c r="H97" s="12"/>
      <c r="I97" s="27">
        <v>10000</v>
      </c>
      <c r="J97" s="14"/>
      <c r="K97" s="27">
        <v>10000</v>
      </c>
      <c r="L97" s="15">
        <v>12</v>
      </c>
      <c r="M97" s="12">
        <f>+K97*L97</f>
        <v>120000</v>
      </c>
      <c r="N97" s="16" t="s">
        <v>20</v>
      </c>
      <c r="O97" s="17"/>
      <c r="P97" s="18"/>
      <c r="Q97" s="18"/>
    </row>
    <row r="98" spans="1:17" s="6" customFormat="1" ht="21" x14ac:dyDescent="0.25">
      <c r="A98" s="9" t="s">
        <v>285</v>
      </c>
      <c r="B98" s="10" t="s">
        <v>16</v>
      </c>
      <c r="C98" s="10" t="s">
        <v>282</v>
      </c>
      <c r="D98" s="11" t="s">
        <v>283</v>
      </c>
      <c r="E98" s="11" t="s">
        <v>284</v>
      </c>
      <c r="F98" s="12">
        <v>1157939.2</v>
      </c>
      <c r="G98" s="13">
        <v>12</v>
      </c>
      <c r="H98" s="12">
        <v>13674496</v>
      </c>
      <c r="I98" s="27">
        <v>754012</v>
      </c>
      <c r="J98" s="14">
        <v>1.032</v>
      </c>
      <c r="K98" s="27">
        <f>+I98*J98</f>
        <v>778140.38400000008</v>
      </c>
      <c r="L98" s="15">
        <v>12</v>
      </c>
      <c r="M98" s="12">
        <f>+K98*L98</f>
        <v>9337684.6080000009</v>
      </c>
      <c r="N98" s="16" t="s">
        <v>20</v>
      </c>
      <c r="O98" s="17" t="s">
        <v>31</v>
      </c>
      <c r="P98" s="18"/>
      <c r="Q98" s="18"/>
    </row>
    <row r="99" spans="1:17" s="6" customFormat="1" ht="21" x14ac:dyDescent="0.25">
      <c r="A99" s="9" t="s">
        <v>378</v>
      </c>
      <c r="B99" s="10" t="s">
        <v>20</v>
      </c>
      <c r="C99" s="10" t="s">
        <v>532</v>
      </c>
      <c r="D99" s="11" t="s">
        <v>533</v>
      </c>
      <c r="E99" s="19" t="s">
        <v>534</v>
      </c>
      <c r="F99" s="12">
        <v>73296.400000000009</v>
      </c>
      <c r="G99" s="13">
        <v>12</v>
      </c>
      <c r="H99" s="12">
        <v>869575</v>
      </c>
      <c r="I99" s="27"/>
      <c r="J99" s="14"/>
      <c r="K99" s="27"/>
      <c r="L99" s="15">
        <v>0</v>
      </c>
      <c r="M99" s="12">
        <f>+I99*P99+K99*Q99</f>
        <v>0</v>
      </c>
      <c r="N99" s="16" t="s">
        <v>20</v>
      </c>
      <c r="O99" s="17" t="s">
        <v>505</v>
      </c>
      <c r="P99" s="18"/>
      <c r="Q99" s="18"/>
    </row>
    <row r="100" spans="1:17" s="6" customFormat="1" ht="21" customHeight="1" x14ac:dyDescent="0.25">
      <c r="A100" s="9" t="s">
        <v>287</v>
      </c>
      <c r="B100" s="10" t="s">
        <v>16</v>
      </c>
      <c r="C100" s="10" t="s">
        <v>349</v>
      </c>
      <c r="D100" s="11" t="s">
        <v>359</v>
      </c>
      <c r="E100" s="19" t="s">
        <v>360</v>
      </c>
      <c r="F100" s="12">
        <v>185040</v>
      </c>
      <c r="G100" s="13">
        <v>12</v>
      </c>
      <c r="H100" s="12">
        <v>2220480</v>
      </c>
      <c r="I100" s="12">
        <v>180000</v>
      </c>
      <c r="J100" s="14"/>
      <c r="K100" s="27">
        <v>180000</v>
      </c>
      <c r="L100" s="15">
        <v>12</v>
      </c>
      <c r="M100" s="12">
        <f t="shared" ref="M100" si="45">+K100*L100</f>
        <v>2160000</v>
      </c>
      <c r="N100" s="16" t="s">
        <v>20</v>
      </c>
      <c r="O100" s="17" t="s">
        <v>464</v>
      </c>
      <c r="P100" s="18"/>
      <c r="Q100" s="18"/>
    </row>
    <row r="101" spans="1:17" s="6" customFormat="1" ht="31.5" x14ac:dyDescent="0.25">
      <c r="A101" s="9" t="s">
        <v>292</v>
      </c>
      <c r="B101" s="10" t="s">
        <v>16</v>
      </c>
      <c r="C101" s="10" t="s">
        <v>288</v>
      </c>
      <c r="D101" s="11" t="s">
        <v>289</v>
      </c>
      <c r="E101" s="11" t="s">
        <v>290</v>
      </c>
      <c r="F101" s="12">
        <v>171162</v>
      </c>
      <c r="G101" s="13">
        <v>12</v>
      </c>
      <c r="H101" s="12">
        <v>2016648</v>
      </c>
      <c r="I101" s="27">
        <v>171900</v>
      </c>
      <c r="J101" s="14">
        <v>1.032</v>
      </c>
      <c r="K101" s="27">
        <f>+I101*J101</f>
        <v>177400.80000000002</v>
      </c>
      <c r="L101" s="15">
        <v>12</v>
      </c>
      <c r="M101" s="12">
        <f>+I101*P101+K101*Q101</f>
        <v>2084803.2000000002</v>
      </c>
      <c r="N101" s="16" t="s">
        <v>20</v>
      </c>
      <c r="O101" s="17" t="s">
        <v>291</v>
      </c>
      <c r="P101" s="18">
        <v>8</v>
      </c>
      <c r="Q101" s="18">
        <f t="shared" ref="Q101:Q103" si="46">12-P101</f>
        <v>4</v>
      </c>
    </row>
    <row r="102" spans="1:17" s="6" customFormat="1" ht="21" x14ac:dyDescent="0.25">
      <c r="A102" s="9" t="s">
        <v>296</v>
      </c>
      <c r="B102" s="10" t="s">
        <v>16</v>
      </c>
      <c r="C102" s="10" t="s">
        <v>221</v>
      </c>
      <c r="D102" s="11" t="s">
        <v>441</v>
      </c>
      <c r="E102" s="11" t="s">
        <v>222</v>
      </c>
      <c r="F102" s="12">
        <v>424050</v>
      </c>
      <c r="G102" s="13">
        <v>12</v>
      </c>
      <c r="H102" s="12">
        <f>+F102*G102</f>
        <v>5088600</v>
      </c>
      <c r="I102" s="27">
        <v>414100</v>
      </c>
      <c r="J102" s="14">
        <v>1.032</v>
      </c>
      <c r="K102" s="27">
        <f>+I102*J102</f>
        <v>427351.2</v>
      </c>
      <c r="L102" s="15">
        <v>12</v>
      </c>
      <c r="M102" s="12">
        <f t="shared" ref="M102" si="47">+K102*L102</f>
        <v>5128214.4000000004</v>
      </c>
      <c r="N102" s="16" t="s">
        <v>20</v>
      </c>
      <c r="O102" s="17" t="s">
        <v>31</v>
      </c>
      <c r="P102" s="18"/>
      <c r="Q102" s="18"/>
    </row>
    <row r="103" spans="1:17" s="6" customFormat="1" ht="21" x14ac:dyDescent="0.25">
      <c r="A103" s="9" t="s">
        <v>299</v>
      </c>
      <c r="B103" s="10" t="s">
        <v>16</v>
      </c>
      <c r="C103" s="10" t="s">
        <v>293</v>
      </c>
      <c r="D103" s="11" t="s">
        <v>294</v>
      </c>
      <c r="E103" s="11" t="s">
        <v>295</v>
      </c>
      <c r="F103" s="12">
        <v>33512.800000000003</v>
      </c>
      <c r="G103" s="13">
        <v>12</v>
      </c>
      <c r="H103" s="12">
        <v>397590</v>
      </c>
      <c r="I103" s="27">
        <v>33600</v>
      </c>
      <c r="J103" s="14">
        <v>1.032</v>
      </c>
      <c r="K103" s="27">
        <f t="shared" ref="K103:K105" si="48">+I103*J103</f>
        <v>34675.200000000004</v>
      </c>
      <c r="L103" s="15">
        <v>12</v>
      </c>
      <c r="M103" s="12">
        <f>+I103*P103+K103*Q103</f>
        <v>410726.40000000002</v>
      </c>
      <c r="N103" s="16" t="s">
        <v>20</v>
      </c>
      <c r="O103" s="17" t="s">
        <v>466</v>
      </c>
      <c r="P103" s="18">
        <v>5</v>
      </c>
      <c r="Q103" s="18">
        <f t="shared" si="46"/>
        <v>7</v>
      </c>
    </row>
    <row r="104" spans="1:17" s="6" customFormat="1" ht="21" x14ac:dyDescent="0.25">
      <c r="A104" s="9" t="s">
        <v>379</v>
      </c>
      <c r="B104" s="10" t="s">
        <v>16</v>
      </c>
      <c r="C104" s="10" t="s">
        <v>297</v>
      </c>
      <c r="D104" s="11" t="s">
        <v>294</v>
      </c>
      <c r="E104" s="11" t="s">
        <v>298</v>
      </c>
      <c r="F104" s="12">
        <v>316624</v>
      </c>
      <c r="G104" s="13">
        <v>12</v>
      </c>
      <c r="H104" s="12">
        <v>3756368</v>
      </c>
      <c r="I104" s="27">
        <v>308200</v>
      </c>
      <c r="J104" s="14">
        <v>1.032</v>
      </c>
      <c r="K104" s="27">
        <f t="shared" si="48"/>
        <v>318062.40000000002</v>
      </c>
      <c r="L104" s="15">
        <v>12</v>
      </c>
      <c r="M104" s="12">
        <f>+K104*L104</f>
        <v>3816748.8000000003</v>
      </c>
      <c r="N104" s="16" t="s">
        <v>20</v>
      </c>
      <c r="O104" s="17" t="s">
        <v>465</v>
      </c>
      <c r="P104" s="18"/>
      <c r="Q104" s="18"/>
    </row>
    <row r="105" spans="1:17" s="6" customFormat="1" ht="21" x14ac:dyDescent="0.25">
      <c r="A105" s="9" t="s">
        <v>302</v>
      </c>
      <c r="B105" s="20" t="s">
        <v>16</v>
      </c>
      <c r="C105" s="10" t="s">
        <v>300</v>
      </c>
      <c r="D105" s="11" t="s">
        <v>301</v>
      </c>
      <c r="E105" s="11" t="s">
        <v>300</v>
      </c>
      <c r="F105" s="12">
        <v>6270.8</v>
      </c>
      <c r="G105" s="13">
        <v>12</v>
      </c>
      <c r="H105" s="12">
        <f t="shared" ref="H105:H108" si="49">+F105*G105</f>
        <v>75249.600000000006</v>
      </c>
      <c r="I105" s="27">
        <v>6100</v>
      </c>
      <c r="J105" s="14">
        <v>1.032</v>
      </c>
      <c r="K105" s="27">
        <f t="shared" si="48"/>
        <v>6295.2</v>
      </c>
      <c r="L105" s="15">
        <v>12</v>
      </c>
      <c r="M105" s="12">
        <f>+K105*L105</f>
        <v>75542.399999999994</v>
      </c>
      <c r="N105" s="16" t="s">
        <v>20</v>
      </c>
      <c r="O105" s="17" t="s">
        <v>31</v>
      </c>
      <c r="P105" s="18"/>
      <c r="Q105" s="18"/>
    </row>
    <row r="106" spans="1:17" s="6" customFormat="1" ht="21" x14ac:dyDescent="0.25">
      <c r="A106" s="9" t="s">
        <v>307</v>
      </c>
      <c r="B106" s="10" t="s">
        <v>16</v>
      </c>
      <c r="C106" s="10" t="s">
        <v>303</v>
      </c>
      <c r="D106" s="11" t="s">
        <v>304</v>
      </c>
      <c r="E106" s="23" t="s">
        <v>305</v>
      </c>
      <c r="F106" s="12">
        <v>64250</v>
      </c>
      <c r="G106" s="13">
        <v>12</v>
      </c>
      <c r="H106" s="12">
        <v>764000</v>
      </c>
      <c r="I106" s="27">
        <v>64500</v>
      </c>
      <c r="J106" s="14">
        <v>1.032</v>
      </c>
      <c r="K106" s="27">
        <f>+I106*J106</f>
        <v>66564</v>
      </c>
      <c r="L106" s="15">
        <v>12</v>
      </c>
      <c r="M106" s="12">
        <f>+I106*P106+K106*Q106</f>
        <v>789480</v>
      </c>
      <c r="N106" s="16" t="s">
        <v>20</v>
      </c>
      <c r="O106" s="17" t="s">
        <v>306</v>
      </c>
      <c r="P106" s="18">
        <v>4.5</v>
      </c>
      <c r="Q106" s="18">
        <f t="shared" ref="Q106:Q107" si="50">12-P106</f>
        <v>7.5</v>
      </c>
    </row>
    <row r="107" spans="1:17" s="6" customFormat="1" ht="21" x14ac:dyDescent="0.25">
      <c r="A107" s="9" t="s">
        <v>312</v>
      </c>
      <c r="B107" s="10" t="s">
        <v>16</v>
      </c>
      <c r="C107" s="10" t="s">
        <v>308</v>
      </c>
      <c r="D107" s="11" t="s">
        <v>309</v>
      </c>
      <c r="E107" s="11" t="s">
        <v>310</v>
      </c>
      <c r="F107" s="12">
        <v>160779.20000000001</v>
      </c>
      <c r="G107" s="13">
        <v>12</v>
      </c>
      <c r="H107" s="12">
        <v>1883369</v>
      </c>
      <c r="I107" s="27">
        <v>160200</v>
      </c>
      <c r="J107" s="14">
        <v>1.032</v>
      </c>
      <c r="K107" s="27">
        <f>+I107*J107</f>
        <v>165326.39999999999</v>
      </c>
      <c r="L107" s="15">
        <v>12</v>
      </c>
      <c r="M107" s="12">
        <f>+I107*P107+K107*Q107</f>
        <v>1930089.6</v>
      </c>
      <c r="N107" s="16" t="s">
        <v>20</v>
      </c>
      <c r="O107" s="17" t="s">
        <v>311</v>
      </c>
      <c r="P107" s="18">
        <v>10.5</v>
      </c>
      <c r="Q107" s="18">
        <f t="shared" si="50"/>
        <v>1.5</v>
      </c>
    </row>
    <row r="108" spans="1:17" s="6" customFormat="1" ht="21" x14ac:dyDescent="0.25">
      <c r="A108" s="9" t="s">
        <v>316</v>
      </c>
      <c r="B108" s="10" t="s">
        <v>16</v>
      </c>
      <c r="C108" s="10" t="s">
        <v>313</v>
      </c>
      <c r="D108" s="11" t="s">
        <v>314</v>
      </c>
      <c r="E108" s="11" t="s">
        <v>315</v>
      </c>
      <c r="F108" s="12">
        <v>473702.40000000002</v>
      </c>
      <c r="G108" s="13">
        <v>12</v>
      </c>
      <c r="H108" s="12">
        <f t="shared" si="49"/>
        <v>5684428.8000000007</v>
      </c>
      <c r="I108" s="27">
        <v>475700</v>
      </c>
      <c r="J108" s="14">
        <v>1.032</v>
      </c>
      <c r="K108" s="27">
        <f>+I108*J108</f>
        <v>490922.4</v>
      </c>
      <c r="L108" s="15">
        <v>12</v>
      </c>
      <c r="M108" s="12">
        <f>+I108*P108+K108*Q108</f>
        <v>5754067.2000000002</v>
      </c>
      <c r="N108" s="16" t="s">
        <v>20</v>
      </c>
      <c r="O108" s="17" t="s">
        <v>467</v>
      </c>
      <c r="P108" s="18">
        <v>9</v>
      </c>
      <c r="Q108" s="18">
        <f t="shared" ref="Q108" si="51">12-P108</f>
        <v>3</v>
      </c>
    </row>
    <row r="109" spans="1:17" s="6" customFormat="1" ht="21" x14ac:dyDescent="0.25">
      <c r="A109" s="9" t="s">
        <v>538</v>
      </c>
      <c r="B109" s="10" t="s">
        <v>26</v>
      </c>
      <c r="C109" s="10" t="s">
        <v>535</v>
      </c>
      <c r="D109" s="11" t="s">
        <v>536</v>
      </c>
      <c r="E109" s="23" t="s">
        <v>537</v>
      </c>
      <c r="F109" s="12">
        <v>191619.20000000001</v>
      </c>
      <c r="G109" s="13">
        <v>12</v>
      </c>
      <c r="H109" s="12">
        <v>2247238</v>
      </c>
      <c r="I109" s="27"/>
      <c r="J109" s="14"/>
      <c r="K109" s="27"/>
      <c r="L109" s="15">
        <v>0</v>
      </c>
      <c r="M109" s="12">
        <f>+I109*P109+K109*Q109</f>
        <v>0</v>
      </c>
      <c r="N109" s="16" t="s">
        <v>20</v>
      </c>
      <c r="O109" s="17" t="s">
        <v>505</v>
      </c>
      <c r="P109" s="18"/>
      <c r="Q109" s="18"/>
    </row>
    <row r="110" spans="1:17" s="6" customFormat="1" ht="21" x14ac:dyDescent="0.25">
      <c r="A110" s="9" t="s">
        <v>539</v>
      </c>
      <c r="B110" s="10" t="s">
        <v>123</v>
      </c>
      <c r="C110" s="10" t="s">
        <v>213</v>
      </c>
      <c r="D110" s="11" t="s">
        <v>317</v>
      </c>
      <c r="E110" s="11" t="s">
        <v>318</v>
      </c>
      <c r="F110" s="12">
        <v>174246</v>
      </c>
      <c r="G110" s="13">
        <v>12</v>
      </c>
      <c r="H110" s="12">
        <f t="shared" ref="H110:H121" si="52">+F110*G110</f>
        <v>2090952</v>
      </c>
      <c r="I110" s="27">
        <v>169500</v>
      </c>
      <c r="J110" s="14"/>
      <c r="K110" s="27">
        <v>169500</v>
      </c>
      <c r="L110" s="15">
        <v>12</v>
      </c>
      <c r="M110" s="12">
        <f>+K110*L110</f>
        <v>2034000</v>
      </c>
      <c r="N110" s="16" t="s">
        <v>20</v>
      </c>
      <c r="O110" s="17" t="s">
        <v>450</v>
      </c>
      <c r="P110" s="18"/>
      <c r="Q110" s="18"/>
    </row>
    <row r="111" spans="1:17" s="6" customFormat="1" ht="21" x14ac:dyDescent="0.25">
      <c r="A111" s="9" t="s">
        <v>540</v>
      </c>
      <c r="B111" s="21" t="s">
        <v>16</v>
      </c>
      <c r="C111" s="21" t="s">
        <v>319</v>
      </c>
      <c r="D111" s="11" t="s">
        <v>320</v>
      </c>
      <c r="E111" s="22" t="s">
        <v>321</v>
      </c>
      <c r="F111" s="12">
        <v>478431.2</v>
      </c>
      <c r="G111" s="13">
        <v>12</v>
      </c>
      <c r="H111" s="12">
        <v>5649956</v>
      </c>
      <c r="I111" s="27">
        <v>313500</v>
      </c>
      <c r="J111" s="14">
        <v>1.032</v>
      </c>
      <c r="K111" s="27">
        <f>+I111*J111</f>
        <v>323532</v>
      </c>
      <c r="L111" s="15">
        <v>12</v>
      </c>
      <c r="M111" s="12">
        <f>+I111*P111+K111*Q111</f>
        <v>3807144</v>
      </c>
      <c r="N111" s="16" t="s">
        <v>20</v>
      </c>
      <c r="O111" s="17" t="s">
        <v>469</v>
      </c>
      <c r="P111" s="18">
        <v>7.5</v>
      </c>
      <c r="Q111" s="18">
        <f t="shared" ref="Q111:Q112" si="53">12-P111</f>
        <v>4.5</v>
      </c>
    </row>
    <row r="112" spans="1:17" s="6" customFormat="1" ht="21" x14ac:dyDescent="0.25">
      <c r="A112" s="9" t="s">
        <v>380</v>
      </c>
      <c r="B112" s="10" t="s">
        <v>16</v>
      </c>
      <c r="C112" s="21" t="s">
        <v>322</v>
      </c>
      <c r="D112" s="11" t="s">
        <v>323</v>
      </c>
      <c r="E112" s="22" t="s">
        <v>324</v>
      </c>
      <c r="F112" s="12">
        <v>222459.2</v>
      </c>
      <c r="G112" s="13">
        <v>12</v>
      </c>
      <c r="H112" s="12">
        <v>2614977</v>
      </c>
      <c r="I112" s="27">
        <v>222500</v>
      </c>
      <c r="J112" s="14">
        <v>1.032</v>
      </c>
      <c r="K112" s="27">
        <f>+I112*J112</f>
        <v>229620</v>
      </c>
      <c r="L112" s="15">
        <v>12</v>
      </c>
      <c r="M112" s="12">
        <f>+I112*P112+K112*Q112</f>
        <v>2698480</v>
      </c>
      <c r="N112" s="16" t="s">
        <v>20</v>
      </c>
      <c r="O112" s="17" t="s">
        <v>468</v>
      </c>
      <c r="P112" s="18">
        <v>8</v>
      </c>
      <c r="Q112" s="18">
        <f t="shared" si="53"/>
        <v>4</v>
      </c>
    </row>
    <row r="113" spans="1:17" s="6" customFormat="1" ht="21" x14ac:dyDescent="0.25">
      <c r="A113" s="9" t="s">
        <v>381</v>
      </c>
      <c r="B113" s="20" t="s">
        <v>16</v>
      </c>
      <c r="C113" s="20" t="s">
        <v>325</v>
      </c>
      <c r="D113" s="11" t="s">
        <v>326</v>
      </c>
      <c r="E113" s="24" t="s">
        <v>327</v>
      </c>
      <c r="F113" s="12">
        <v>283522.40000000002</v>
      </c>
      <c r="G113" s="13">
        <v>12</v>
      </c>
      <c r="H113" s="12">
        <f t="shared" si="52"/>
        <v>3402268.8000000003</v>
      </c>
      <c r="I113" s="27">
        <v>284683</v>
      </c>
      <c r="J113" s="14">
        <v>1.032</v>
      </c>
      <c r="K113" s="27">
        <f t="shared" ref="K113" si="54">+I113*J113</f>
        <v>293792.85600000003</v>
      </c>
      <c r="L113" s="15">
        <v>12</v>
      </c>
      <c r="M113" s="12">
        <f t="shared" ref="M113" si="55">+K113*L113</f>
        <v>3525514.2720000003</v>
      </c>
      <c r="N113" s="16" t="s">
        <v>20</v>
      </c>
      <c r="O113" s="17" t="s">
        <v>31</v>
      </c>
      <c r="P113" s="18"/>
      <c r="Q113" s="18"/>
    </row>
    <row r="114" spans="1:17" s="6" customFormat="1" ht="21" x14ac:dyDescent="0.25">
      <c r="A114" s="9" t="s">
        <v>491</v>
      </c>
      <c r="B114" s="20" t="s">
        <v>16</v>
      </c>
      <c r="C114" s="20" t="s">
        <v>328</v>
      </c>
      <c r="D114" s="11" t="s">
        <v>329</v>
      </c>
      <c r="E114" s="25" t="s">
        <v>330</v>
      </c>
      <c r="F114" s="12">
        <v>7401.6</v>
      </c>
      <c r="G114" s="13">
        <v>12</v>
      </c>
      <c r="H114" s="12">
        <f t="shared" si="52"/>
        <v>88819.200000000012</v>
      </c>
      <c r="I114" s="27">
        <v>7398</v>
      </c>
      <c r="J114" s="14">
        <v>1.032</v>
      </c>
      <c r="K114" s="27">
        <f>+I114*J114</f>
        <v>7634.7359999999999</v>
      </c>
      <c r="L114" s="15">
        <v>12</v>
      </c>
      <c r="M114" s="12">
        <f>+K114*L114</f>
        <v>91616.831999999995</v>
      </c>
      <c r="N114" s="16" t="s">
        <v>20</v>
      </c>
      <c r="O114" s="17" t="s">
        <v>31</v>
      </c>
      <c r="P114" s="18"/>
      <c r="Q114" s="18"/>
    </row>
    <row r="115" spans="1:17" s="6" customFormat="1" ht="21" x14ac:dyDescent="0.25">
      <c r="A115" s="9" t="s">
        <v>541</v>
      </c>
      <c r="B115" s="20" t="s">
        <v>16</v>
      </c>
      <c r="C115" s="20" t="s">
        <v>331</v>
      </c>
      <c r="D115" s="11" t="s">
        <v>332</v>
      </c>
      <c r="E115" s="25" t="s">
        <v>333</v>
      </c>
      <c r="F115" s="12">
        <v>71000</v>
      </c>
      <c r="G115" s="13">
        <v>12</v>
      </c>
      <c r="H115" s="12">
        <f t="shared" si="52"/>
        <v>852000</v>
      </c>
      <c r="I115" s="27">
        <v>71000</v>
      </c>
      <c r="J115" s="14">
        <v>1.032</v>
      </c>
      <c r="K115" s="27">
        <f>+I115*J115</f>
        <v>73272</v>
      </c>
      <c r="L115" s="15">
        <v>12</v>
      </c>
      <c r="M115" s="12">
        <f>+I115*P115+K115*Q115</f>
        <v>874720</v>
      </c>
      <c r="N115" s="16" t="s">
        <v>20</v>
      </c>
      <c r="O115" s="17" t="s">
        <v>470</v>
      </c>
      <c r="P115" s="18">
        <v>2</v>
      </c>
      <c r="Q115" s="18">
        <f t="shared" ref="Q115" si="56">12-P115</f>
        <v>10</v>
      </c>
    </row>
    <row r="116" spans="1:17" s="6" customFormat="1" ht="21" x14ac:dyDescent="0.25">
      <c r="A116" s="9" t="s">
        <v>542</v>
      </c>
      <c r="B116" s="20" t="s">
        <v>123</v>
      </c>
      <c r="C116" s="20" t="s">
        <v>334</v>
      </c>
      <c r="D116" s="11" t="s">
        <v>335</v>
      </c>
      <c r="E116" s="25" t="s">
        <v>249</v>
      </c>
      <c r="F116" s="12">
        <v>343300</v>
      </c>
      <c r="G116" s="13">
        <v>12</v>
      </c>
      <c r="H116" s="12">
        <v>4119600</v>
      </c>
      <c r="I116" s="27">
        <v>335300</v>
      </c>
      <c r="J116" s="8"/>
      <c r="K116" s="27">
        <v>335300</v>
      </c>
      <c r="L116" s="15">
        <v>12</v>
      </c>
      <c r="M116" s="12">
        <f>+K116*L116</f>
        <v>4023600</v>
      </c>
      <c r="N116" s="16" t="s">
        <v>20</v>
      </c>
      <c r="O116" s="17" t="s">
        <v>450</v>
      </c>
      <c r="P116" s="18"/>
      <c r="Q116" s="18"/>
    </row>
    <row r="117" spans="1:17" s="6" customFormat="1" ht="21" x14ac:dyDescent="0.25">
      <c r="A117" s="9" t="s">
        <v>543</v>
      </c>
      <c r="B117" s="20" t="s">
        <v>16</v>
      </c>
      <c r="C117" s="20" t="s">
        <v>336</v>
      </c>
      <c r="D117" s="11" t="s">
        <v>335</v>
      </c>
      <c r="E117" s="25" t="s">
        <v>249</v>
      </c>
      <c r="F117" s="12">
        <v>63100</v>
      </c>
      <c r="G117" s="13">
        <v>12</v>
      </c>
      <c r="H117" s="12">
        <v>757200</v>
      </c>
      <c r="I117" s="27">
        <v>63300</v>
      </c>
      <c r="J117" s="14">
        <v>1.032</v>
      </c>
      <c r="K117" s="27">
        <f>+I117*J117</f>
        <v>65325.599999999999</v>
      </c>
      <c r="L117" s="15">
        <v>12</v>
      </c>
      <c r="M117" s="12">
        <f>+I117*P117+K117*Q117</f>
        <v>778843.2</v>
      </c>
      <c r="N117" s="16" t="s">
        <v>20</v>
      </c>
      <c r="O117" s="17" t="s">
        <v>337</v>
      </c>
      <c r="P117" s="18">
        <v>2.5</v>
      </c>
      <c r="Q117" s="18">
        <f t="shared" ref="Q117:Q120" si="57">12-P117</f>
        <v>9.5</v>
      </c>
    </row>
    <row r="118" spans="1:17" s="6" customFormat="1" ht="21" customHeight="1" x14ac:dyDescent="0.25">
      <c r="A118" s="9" t="s">
        <v>544</v>
      </c>
      <c r="B118" s="20" t="s">
        <v>123</v>
      </c>
      <c r="C118" s="20" t="s">
        <v>480</v>
      </c>
      <c r="D118" s="11" t="s">
        <v>479</v>
      </c>
      <c r="E118" s="25" t="s">
        <v>481</v>
      </c>
      <c r="F118" s="12"/>
      <c r="G118" s="13"/>
      <c r="H118" s="12"/>
      <c r="I118" s="27">
        <v>151868</v>
      </c>
      <c r="J118" s="14"/>
      <c r="K118" s="27">
        <v>151868</v>
      </c>
      <c r="L118" s="15">
        <v>12</v>
      </c>
      <c r="M118" s="12">
        <f>+K118*L118</f>
        <v>1822416</v>
      </c>
      <c r="N118" s="16" t="s">
        <v>20</v>
      </c>
      <c r="O118" s="17"/>
      <c r="P118" s="18"/>
      <c r="Q118" s="18"/>
    </row>
    <row r="119" spans="1:17" s="6" customFormat="1" ht="21" customHeight="1" x14ac:dyDescent="0.25">
      <c r="A119" s="9" t="s">
        <v>545</v>
      </c>
      <c r="B119" s="20" t="s">
        <v>16</v>
      </c>
      <c r="C119" s="20" t="s">
        <v>364</v>
      </c>
      <c r="D119" s="11" t="s">
        <v>361</v>
      </c>
      <c r="E119" s="25" t="s">
        <v>363</v>
      </c>
      <c r="F119" s="12">
        <v>55512</v>
      </c>
      <c r="G119" s="13">
        <v>12</v>
      </c>
      <c r="H119" s="12">
        <v>666144</v>
      </c>
      <c r="I119" s="12">
        <v>48100</v>
      </c>
      <c r="J119" s="14">
        <v>1.032</v>
      </c>
      <c r="K119" s="27">
        <f>+I119*J119</f>
        <v>49639.200000000004</v>
      </c>
      <c r="L119" s="15">
        <v>12</v>
      </c>
      <c r="M119" s="12">
        <f>+I119*P119+K119*Q119</f>
        <v>578739.19999999995</v>
      </c>
      <c r="N119" s="16" t="s">
        <v>20</v>
      </c>
      <c r="O119" s="17" t="s">
        <v>471</v>
      </c>
      <c r="P119" s="18">
        <v>11</v>
      </c>
      <c r="Q119" s="18">
        <f t="shared" ref="Q119" si="58">12-P119</f>
        <v>1</v>
      </c>
    </row>
    <row r="120" spans="1:17" s="6" customFormat="1" ht="21" x14ac:dyDescent="0.25">
      <c r="A120" s="9" t="s">
        <v>546</v>
      </c>
      <c r="B120" s="20" t="s">
        <v>16</v>
      </c>
      <c r="C120" s="20" t="s">
        <v>338</v>
      </c>
      <c r="D120" s="11" t="s">
        <v>339</v>
      </c>
      <c r="E120" s="25" t="s">
        <v>340</v>
      </c>
      <c r="F120" s="12">
        <v>136826.80000000002</v>
      </c>
      <c r="G120" s="13">
        <v>12</v>
      </c>
      <c r="H120" s="12">
        <v>1617697</v>
      </c>
      <c r="I120" s="27">
        <v>137300</v>
      </c>
      <c r="J120" s="14">
        <v>1.032</v>
      </c>
      <c r="K120" s="27">
        <f>+I120*J120</f>
        <v>141693.6</v>
      </c>
      <c r="L120" s="15">
        <v>12</v>
      </c>
      <c r="M120" s="12">
        <f>+I120*P120+K120*Q120</f>
        <v>1671764.8</v>
      </c>
      <c r="N120" s="16" t="s">
        <v>20</v>
      </c>
      <c r="O120" s="17" t="s">
        <v>474</v>
      </c>
      <c r="P120" s="18">
        <v>6.5</v>
      </c>
      <c r="Q120" s="18">
        <f t="shared" si="57"/>
        <v>5.5</v>
      </c>
    </row>
    <row r="121" spans="1:17" s="6" customFormat="1" ht="21" x14ac:dyDescent="0.25">
      <c r="A121" s="9" t="s">
        <v>547</v>
      </c>
      <c r="B121" s="20" t="s">
        <v>20</v>
      </c>
      <c r="C121" s="20" t="s">
        <v>300</v>
      </c>
      <c r="D121" s="11" t="s">
        <v>341</v>
      </c>
      <c r="E121" s="20" t="s">
        <v>300</v>
      </c>
      <c r="F121" s="12">
        <v>7504.4000000000005</v>
      </c>
      <c r="G121" s="13">
        <v>12</v>
      </c>
      <c r="H121" s="12">
        <f t="shared" si="52"/>
        <v>90052.800000000003</v>
      </c>
      <c r="I121" s="27">
        <v>7500</v>
      </c>
      <c r="J121" s="14">
        <v>1.032</v>
      </c>
      <c r="K121" s="27">
        <f t="shared" ref="K121" si="59">+I121*J121</f>
        <v>7740</v>
      </c>
      <c r="L121" s="15">
        <v>12</v>
      </c>
      <c r="M121" s="12">
        <f>+I121*P121+K121*Q121</f>
        <v>92640</v>
      </c>
      <c r="N121" s="16" t="s">
        <v>20</v>
      </c>
      <c r="O121" s="17" t="s">
        <v>472</v>
      </c>
      <c r="P121" s="18">
        <v>1</v>
      </c>
      <c r="Q121" s="18">
        <f t="shared" ref="Q121" si="60">12-P121</f>
        <v>11</v>
      </c>
    </row>
    <row r="122" spans="1:17" s="6" customFormat="1" ht="21" x14ac:dyDescent="0.25">
      <c r="A122" s="9" t="s">
        <v>548</v>
      </c>
      <c r="B122" s="20" t="s">
        <v>16</v>
      </c>
      <c r="C122" s="20" t="s">
        <v>342</v>
      </c>
      <c r="D122" s="11" t="s">
        <v>343</v>
      </c>
      <c r="E122" s="25" t="s">
        <v>344</v>
      </c>
      <c r="F122" s="12">
        <v>74735.600000000006</v>
      </c>
      <c r="G122" s="13">
        <v>12</v>
      </c>
      <c r="H122" s="12">
        <v>888685</v>
      </c>
      <c r="I122" s="27">
        <v>75000</v>
      </c>
      <c r="J122" s="14">
        <v>1.032</v>
      </c>
      <c r="K122" s="27">
        <f>+I122*J122</f>
        <v>77400</v>
      </c>
      <c r="L122" s="15">
        <v>12</v>
      </c>
      <c r="M122" s="12">
        <f>+I122*P122+K122*Q122</f>
        <v>919200</v>
      </c>
      <c r="N122" s="16" t="s">
        <v>20</v>
      </c>
      <c r="O122" s="17" t="s">
        <v>473</v>
      </c>
      <c r="P122" s="18">
        <v>4</v>
      </c>
      <c r="Q122" s="18">
        <f t="shared" ref="Q122" si="61">12-P122</f>
        <v>8</v>
      </c>
    </row>
    <row r="123" spans="1:17" s="6" customFormat="1" ht="21" x14ac:dyDescent="0.25">
      <c r="A123" s="9" t="s">
        <v>549</v>
      </c>
      <c r="B123" s="20" t="s">
        <v>20</v>
      </c>
      <c r="C123" s="20" t="s">
        <v>345</v>
      </c>
      <c r="D123" s="11" t="s">
        <v>346</v>
      </c>
      <c r="E123" s="26" t="s">
        <v>347</v>
      </c>
      <c r="F123" s="12">
        <v>368435.20000000001</v>
      </c>
      <c r="G123" s="13">
        <v>12</v>
      </c>
      <c r="H123" s="12">
        <v>4371046</v>
      </c>
      <c r="I123" s="27">
        <v>369900</v>
      </c>
      <c r="J123" s="14">
        <v>1.032</v>
      </c>
      <c r="K123" s="27">
        <f>+I123*J123</f>
        <v>381736.8</v>
      </c>
      <c r="L123" s="15">
        <v>12</v>
      </c>
      <c r="M123" s="12">
        <f>+K123*L123</f>
        <v>4580841.5999999996</v>
      </c>
      <c r="N123" s="16" t="s">
        <v>20</v>
      </c>
      <c r="O123" s="17" t="s">
        <v>286</v>
      </c>
      <c r="P123" s="18"/>
      <c r="Q123" s="18"/>
    </row>
    <row r="124" spans="1:17" s="6" customFormat="1" ht="21" x14ac:dyDescent="0.25">
      <c r="A124" s="9" t="s">
        <v>550</v>
      </c>
      <c r="B124" s="10" t="s">
        <v>16</v>
      </c>
      <c r="C124" s="10" t="s">
        <v>482</v>
      </c>
      <c r="D124" s="11"/>
      <c r="E124" s="11"/>
      <c r="F124" s="12"/>
      <c r="G124" s="13"/>
      <c r="H124" s="12"/>
      <c r="I124" s="27">
        <v>90000</v>
      </c>
      <c r="J124" s="14"/>
      <c r="K124" s="27">
        <v>90000</v>
      </c>
      <c r="L124" s="15">
        <v>8</v>
      </c>
      <c r="M124" s="12">
        <f t="shared" ref="M124:M126" si="62">+K124*L124</f>
        <v>720000</v>
      </c>
      <c r="N124" s="16" t="s">
        <v>20</v>
      </c>
      <c r="O124" s="17"/>
      <c r="P124" s="18"/>
      <c r="Q124" s="18"/>
    </row>
    <row r="125" spans="1:17" s="6" customFormat="1" ht="21" x14ac:dyDescent="0.25">
      <c r="A125" s="9" t="s">
        <v>551</v>
      </c>
      <c r="B125" s="10" t="s">
        <v>16</v>
      </c>
      <c r="C125" s="10" t="s">
        <v>483</v>
      </c>
      <c r="D125" s="11"/>
      <c r="E125" s="11"/>
      <c r="F125" s="12"/>
      <c r="G125" s="13"/>
      <c r="H125" s="12"/>
      <c r="I125" s="27">
        <v>150000</v>
      </c>
      <c r="J125" s="14"/>
      <c r="K125" s="27">
        <v>150000</v>
      </c>
      <c r="L125" s="15">
        <v>8</v>
      </c>
      <c r="M125" s="12">
        <f t="shared" si="62"/>
        <v>1200000</v>
      </c>
      <c r="N125" s="16" t="s">
        <v>20</v>
      </c>
      <c r="O125" s="17"/>
      <c r="P125" s="18"/>
      <c r="Q125" s="18"/>
    </row>
    <row r="126" spans="1:17" s="6" customFormat="1" ht="21.75" customHeight="1" x14ac:dyDescent="0.25">
      <c r="A126" s="9" t="s">
        <v>552</v>
      </c>
      <c r="B126" s="10" t="s">
        <v>16</v>
      </c>
      <c r="C126" s="10" t="s">
        <v>489</v>
      </c>
      <c r="D126" s="11"/>
      <c r="E126" s="11"/>
      <c r="F126" s="12"/>
      <c r="G126" s="13"/>
      <c r="H126" s="12"/>
      <c r="I126" s="28"/>
      <c r="J126" s="29"/>
      <c r="K126" s="28">
        <v>50000</v>
      </c>
      <c r="L126" s="15">
        <v>10</v>
      </c>
      <c r="M126" s="12">
        <f t="shared" si="62"/>
        <v>500000</v>
      </c>
      <c r="N126" s="16" t="s">
        <v>20</v>
      </c>
      <c r="O126" s="17"/>
      <c r="P126" s="18"/>
      <c r="Q126" s="18"/>
    </row>
    <row r="127" spans="1:17" s="6" customFormat="1" ht="39.950000000000003" customHeight="1" x14ac:dyDescent="0.25">
      <c r="A127" s="9" t="s">
        <v>553</v>
      </c>
      <c r="B127" s="16" t="s">
        <v>567</v>
      </c>
      <c r="C127" s="16" t="s">
        <v>568</v>
      </c>
      <c r="D127" s="16" t="s">
        <v>569</v>
      </c>
      <c r="E127" s="16" t="s">
        <v>570</v>
      </c>
      <c r="F127" s="12">
        <v>18922053</v>
      </c>
      <c r="G127" s="13">
        <v>12</v>
      </c>
      <c r="H127" s="12">
        <v>227064640</v>
      </c>
      <c r="I127" s="27">
        <f>55200000/3</f>
        <v>18400000</v>
      </c>
      <c r="J127" s="14">
        <v>1.032</v>
      </c>
      <c r="K127" s="12">
        <f>+I127*J127</f>
        <v>18988800</v>
      </c>
      <c r="L127" s="15">
        <v>12</v>
      </c>
      <c r="M127" s="12">
        <f>+K127*L127</f>
        <v>227865600</v>
      </c>
      <c r="N127" s="16" t="s">
        <v>571</v>
      </c>
      <c r="O127" s="16" t="s">
        <v>572</v>
      </c>
      <c r="P127" s="18"/>
      <c r="Q127" s="18"/>
    </row>
    <row r="128" spans="1:17" s="6" customFormat="1" ht="50.1" customHeight="1" x14ac:dyDescent="0.25">
      <c r="A128" s="9" t="s">
        <v>554</v>
      </c>
      <c r="B128" s="16" t="s">
        <v>573</v>
      </c>
      <c r="C128" s="16" t="s">
        <v>574</v>
      </c>
      <c r="D128" s="16" t="s">
        <v>575</v>
      </c>
      <c r="E128" s="16" t="s">
        <v>576</v>
      </c>
      <c r="F128" s="12">
        <v>50000</v>
      </c>
      <c r="G128" s="13">
        <v>12</v>
      </c>
      <c r="H128" s="12">
        <v>1321000</v>
      </c>
      <c r="I128" s="27">
        <f t="shared" ref="I128:I140" si="63">+F128</f>
        <v>50000</v>
      </c>
      <c r="J128" s="14"/>
      <c r="K128" s="12">
        <f t="shared" ref="K128:K139" si="64">+I128</f>
        <v>50000</v>
      </c>
      <c r="L128" s="15">
        <v>12</v>
      </c>
      <c r="M128" s="12">
        <f>+K128*L128+1471907</f>
        <v>2071907</v>
      </c>
      <c r="N128" s="16" t="s">
        <v>571</v>
      </c>
      <c r="O128" s="16" t="s">
        <v>577</v>
      </c>
      <c r="P128" s="18"/>
      <c r="Q128" s="18"/>
    </row>
    <row r="129" spans="1:17" s="6" customFormat="1" ht="50.1" customHeight="1" x14ac:dyDescent="0.25">
      <c r="A129" s="9" t="s">
        <v>555</v>
      </c>
      <c r="B129" s="16" t="s">
        <v>573</v>
      </c>
      <c r="C129" s="16" t="s">
        <v>578</v>
      </c>
      <c r="D129" s="16" t="s">
        <v>579</v>
      </c>
      <c r="E129" s="16" t="s">
        <v>580</v>
      </c>
      <c r="F129" s="12">
        <v>1700000</v>
      </c>
      <c r="G129" s="13">
        <v>12</v>
      </c>
      <c r="H129" s="12">
        <v>20400000</v>
      </c>
      <c r="I129" s="27">
        <f t="shared" si="63"/>
        <v>1700000</v>
      </c>
      <c r="J129" s="14"/>
      <c r="K129" s="12">
        <f t="shared" si="64"/>
        <v>1700000</v>
      </c>
      <c r="L129" s="15">
        <v>12</v>
      </c>
      <c r="M129" s="12">
        <f>+K129*L129</f>
        <v>20400000</v>
      </c>
      <c r="N129" s="16" t="s">
        <v>571</v>
      </c>
      <c r="O129" s="16"/>
      <c r="P129" s="18"/>
      <c r="Q129" s="18"/>
    </row>
    <row r="130" spans="1:17" s="6" customFormat="1" ht="50.1" customHeight="1" x14ac:dyDescent="0.25">
      <c r="A130" s="9" t="s">
        <v>556</v>
      </c>
      <c r="B130" s="16" t="s">
        <v>573</v>
      </c>
      <c r="C130" s="16" t="s">
        <v>581</v>
      </c>
      <c r="D130" s="16" t="s">
        <v>582</v>
      </c>
      <c r="E130" s="16" t="s">
        <v>583</v>
      </c>
      <c r="F130" s="12">
        <v>80000</v>
      </c>
      <c r="G130" s="13">
        <v>12</v>
      </c>
      <c r="H130" s="12">
        <v>2146000</v>
      </c>
      <c r="I130" s="27">
        <f t="shared" si="63"/>
        <v>80000</v>
      </c>
      <c r="J130" s="14"/>
      <c r="K130" s="12">
        <f t="shared" si="64"/>
        <v>80000</v>
      </c>
      <c r="L130" s="15">
        <v>12</v>
      </c>
      <c r="M130" s="12">
        <f>+K130*L130+2380504</f>
        <v>3340504</v>
      </c>
      <c r="N130" s="16" t="s">
        <v>571</v>
      </c>
      <c r="O130" s="16" t="s">
        <v>577</v>
      </c>
      <c r="P130" s="18"/>
      <c r="Q130" s="18"/>
    </row>
    <row r="131" spans="1:17" s="6" customFormat="1" ht="50.1" customHeight="1" x14ac:dyDescent="0.25">
      <c r="A131" s="9" t="s">
        <v>557</v>
      </c>
      <c r="B131" s="16" t="s">
        <v>573</v>
      </c>
      <c r="C131" s="16" t="s">
        <v>584</v>
      </c>
      <c r="D131" s="16" t="s">
        <v>585</v>
      </c>
      <c r="E131" s="16" t="s">
        <v>586</v>
      </c>
      <c r="F131" s="12">
        <v>100000</v>
      </c>
      <c r="G131" s="13">
        <v>12</v>
      </c>
      <c r="H131" s="12">
        <v>3468000</v>
      </c>
      <c r="I131" s="27">
        <f t="shared" si="63"/>
        <v>100000</v>
      </c>
      <c r="J131" s="14"/>
      <c r="K131" s="12">
        <f t="shared" si="64"/>
        <v>100000</v>
      </c>
      <c r="L131" s="15">
        <v>12</v>
      </c>
      <c r="M131" s="12">
        <f>+K131*L131+3875877</f>
        <v>5075877</v>
      </c>
      <c r="N131" s="16" t="s">
        <v>571</v>
      </c>
      <c r="O131" s="16" t="s">
        <v>577</v>
      </c>
      <c r="P131" s="18"/>
      <c r="Q131" s="18"/>
    </row>
    <row r="132" spans="1:17" s="6" customFormat="1" ht="50.1" customHeight="1" x14ac:dyDescent="0.25">
      <c r="A132" s="9" t="s">
        <v>558</v>
      </c>
      <c r="B132" s="16" t="s">
        <v>573</v>
      </c>
      <c r="C132" s="16" t="s">
        <v>587</v>
      </c>
      <c r="D132" s="16" t="s">
        <v>588</v>
      </c>
      <c r="E132" s="16" t="s">
        <v>589</v>
      </c>
      <c r="F132" s="12">
        <v>30000</v>
      </c>
      <c r="G132" s="13">
        <v>12</v>
      </c>
      <c r="H132" s="12">
        <v>569000</v>
      </c>
      <c r="I132" s="27">
        <f t="shared" si="63"/>
        <v>30000</v>
      </c>
      <c r="J132" s="14"/>
      <c r="K132" s="12">
        <f t="shared" si="64"/>
        <v>30000</v>
      </c>
      <c r="L132" s="15">
        <v>12</v>
      </c>
      <c r="M132" s="12">
        <f>+K132*L132+640667</f>
        <v>1000667</v>
      </c>
      <c r="N132" s="16" t="s">
        <v>571</v>
      </c>
      <c r="O132" s="16" t="s">
        <v>577</v>
      </c>
      <c r="P132" s="18"/>
      <c r="Q132" s="18"/>
    </row>
    <row r="133" spans="1:17" s="6" customFormat="1" ht="50.1" customHeight="1" x14ac:dyDescent="0.25">
      <c r="A133" s="9" t="s">
        <v>559</v>
      </c>
      <c r="B133" s="16" t="s">
        <v>573</v>
      </c>
      <c r="C133" s="16" t="s">
        <v>590</v>
      </c>
      <c r="D133" s="16" t="s">
        <v>591</v>
      </c>
      <c r="E133" s="16" t="s">
        <v>592</v>
      </c>
      <c r="F133" s="12">
        <v>400000</v>
      </c>
      <c r="G133" s="13">
        <v>12</v>
      </c>
      <c r="H133" s="12">
        <v>10186000</v>
      </c>
      <c r="I133" s="27">
        <f t="shared" si="63"/>
        <v>400000</v>
      </c>
      <c r="J133" s="14"/>
      <c r="K133" s="12">
        <f t="shared" si="64"/>
        <v>400000</v>
      </c>
      <c r="L133" s="15">
        <v>12</v>
      </c>
      <c r="M133" s="12">
        <f>+K133*L133+13491893</f>
        <v>18291893</v>
      </c>
      <c r="N133" s="16" t="s">
        <v>571</v>
      </c>
      <c r="O133" s="16" t="s">
        <v>577</v>
      </c>
      <c r="P133" s="18"/>
      <c r="Q133" s="18"/>
    </row>
    <row r="134" spans="1:17" s="6" customFormat="1" ht="50.1" customHeight="1" x14ac:dyDescent="0.25">
      <c r="A134" s="9" t="s">
        <v>560</v>
      </c>
      <c r="B134" s="16" t="s">
        <v>573</v>
      </c>
      <c r="C134" s="16" t="s">
        <v>593</v>
      </c>
      <c r="D134" s="16" t="s">
        <v>594</v>
      </c>
      <c r="E134" s="16" t="s">
        <v>595</v>
      </c>
      <c r="F134" s="12">
        <v>80000</v>
      </c>
      <c r="G134" s="13">
        <v>12</v>
      </c>
      <c r="H134" s="12">
        <v>1994000</v>
      </c>
      <c r="I134" s="27">
        <f t="shared" si="63"/>
        <v>80000</v>
      </c>
      <c r="J134" s="14"/>
      <c r="K134" s="12">
        <f t="shared" si="64"/>
        <v>80000</v>
      </c>
      <c r="L134" s="15">
        <v>12</v>
      </c>
      <c r="M134" s="12">
        <f>+K134*L134+2504117</f>
        <v>3464117</v>
      </c>
      <c r="N134" s="16" t="s">
        <v>571</v>
      </c>
      <c r="O134" s="16" t="s">
        <v>577</v>
      </c>
      <c r="P134" s="18"/>
      <c r="Q134" s="18"/>
    </row>
    <row r="135" spans="1:17" s="6" customFormat="1" ht="50.1" customHeight="1" x14ac:dyDescent="0.25">
      <c r="A135" s="9" t="s">
        <v>561</v>
      </c>
      <c r="B135" s="16" t="s">
        <v>573</v>
      </c>
      <c r="C135" s="16" t="s">
        <v>596</v>
      </c>
      <c r="D135" s="16" t="s">
        <v>597</v>
      </c>
      <c r="E135" s="16" t="s">
        <v>598</v>
      </c>
      <c r="F135" s="12">
        <v>70000</v>
      </c>
      <c r="G135" s="13">
        <v>12</v>
      </c>
      <c r="H135" s="12">
        <v>1001000</v>
      </c>
      <c r="I135" s="27">
        <f t="shared" si="63"/>
        <v>70000</v>
      </c>
      <c r="J135" s="14"/>
      <c r="K135" s="12">
        <f t="shared" si="64"/>
        <v>70000</v>
      </c>
      <c r="L135" s="15">
        <v>12</v>
      </c>
      <c r="M135" s="12">
        <f>+K135*L135+1322972</f>
        <v>2162972</v>
      </c>
      <c r="N135" s="16" t="s">
        <v>571</v>
      </c>
      <c r="O135" s="16" t="s">
        <v>577</v>
      </c>
      <c r="P135" s="18"/>
      <c r="Q135" s="18"/>
    </row>
    <row r="136" spans="1:17" s="6" customFormat="1" ht="50.1" customHeight="1" x14ac:dyDescent="0.25">
      <c r="A136" s="9" t="s">
        <v>562</v>
      </c>
      <c r="B136" s="16" t="s">
        <v>573</v>
      </c>
      <c r="C136" s="16" t="s">
        <v>599</v>
      </c>
      <c r="D136" s="16" t="s">
        <v>600</v>
      </c>
      <c r="E136" s="16" t="s">
        <v>601</v>
      </c>
      <c r="F136" s="12">
        <v>150000</v>
      </c>
      <c r="G136" s="13">
        <v>12</v>
      </c>
      <c r="H136" s="12">
        <v>2686000</v>
      </c>
      <c r="I136" s="27">
        <f t="shared" si="63"/>
        <v>150000</v>
      </c>
      <c r="J136" s="14"/>
      <c r="K136" s="12">
        <f t="shared" si="64"/>
        <v>150000</v>
      </c>
      <c r="L136" s="15">
        <v>12</v>
      </c>
      <c r="M136" s="12">
        <f>+K136*L136+3148810</f>
        <v>4948810</v>
      </c>
      <c r="N136" s="16" t="s">
        <v>571</v>
      </c>
      <c r="O136" s="16" t="s">
        <v>577</v>
      </c>
      <c r="P136" s="18"/>
      <c r="Q136" s="18"/>
    </row>
    <row r="137" spans="1:17" s="6" customFormat="1" ht="50.1" customHeight="1" x14ac:dyDescent="0.25">
      <c r="A137" s="9" t="s">
        <v>563</v>
      </c>
      <c r="B137" s="16" t="s">
        <v>573</v>
      </c>
      <c r="C137" s="16" t="s">
        <v>602</v>
      </c>
      <c r="D137" s="16" t="s">
        <v>603</v>
      </c>
      <c r="E137" s="16" t="s">
        <v>604</v>
      </c>
      <c r="F137" s="12">
        <v>120000</v>
      </c>
      <c r="G137" s="13">
        <v>12</v>
      </c>
      <c r="H137" s="12">
        <v>3946000</v>
      </c>
      <c r="I137" s="27">
        <f t="shared" si="63"/>
        <v>120000</v>
      </c>
      <c r="J137" s="14"/>
      <c r="K137" s="12">
        <f t="shared" si="64"/>
        <v>120000</v>
      </c>
      <c r="L137" s="15">
        <v>12</v>
      </c>
      <c r="M137" s="12">
        <f>+K137*L137+3631458</f>
        <v>5071458</v>
      </c>
      <c r="N137" s="16" t="s">
        <v>571</v>
      </c>
      <c r="O137" s="16" t="s">
        <v>577</v>
      </c>
      <c r="P137" s="18"/>
      <c r="Q137" s="18"/>
    </row>
    <row r="138" spans="1:17" s="6" customFormat="1" ht="50.1" customHeight="1" x14ac:dyDescent="0.25">
      <c r="A138" s="9" t="s">
        <v>564</v>
      </c>
      <c r="B138" s="16" t="s">
        <v>573</v>
      </c>
      <c r="C138" s="16" t="s">
        <v>605</v>
      </c>
      <c r="D138" s="16" t="s">
        <v>606</v>
      </c>
      <c r="E138" s="16" t="s">
        <v>607</v>
      </c>
      <c r="F138" s="12">
        <v>25000</v>
      </c>
      <c r="G138" s="13">
        <v>12</v>
      </c>
      <c r="H138" s="12">
        <v>694000</v>
      </c>
      <c r="I138" s="27">
        <f t="shared" si="63"/>
        <v>25000</v>
      </c>
      <c r="J138" s="14"/>
      <c r="K138" s="12">
        <f t="shared" si="64"/>
        <v>25000</v>
      </c>
      <c r="L138" s="15">
        <v>12</v>
      </c>
      <c r="M138" s="12">
        <f>+K138*L138+611516</f>
        <v>911516</v>
      </c>
      <c r="N138" s="16" t="s">
        <v>571</v>
      </c>
      <c r="O138" s="16" t="s">
        <v>577</v>
      </c>
      <c r="P138" s="18"/>
      <c r="Q138" s="18"/>
    </row>
    <row r="139" spans="1:17" s="6" customFormat="1" ht="50.1" customHeight="1" x14ac:dyDescent="0.25">
      <c r="A139" s="9" t="s">
        <v>565</v>
      </c>
      <c r="B139" s="16" t="s">
        <v>573</v>
      </c>
      <c r="C139" s="16" t="s">
        <v>608</v>
      </c>
      <c r="D139" s="16" t="s">
        <v>609</v>
      </c>
      <c r="E139" s="16" t="s">
        <v>610</v>
      </c>
      <c r="F139" s="12">
        <v>30000</v>
      </c>
      <c r="G139" s="13">
        <v>12</v>
      </c>
      <c r="H139" s="12">
        <v>1012000</v>
      </c>
      <c r="I139" s="27">
        <f t="shared" si="63"/>
        <v>30000</v>
      </c>
      <c r="J139" s="14"/>
      <c r="K139" s="12">
        <f t="shared" si="64"/>
        <v>30000</v>
      </c>
      <c r="L139" s="15">
        <v>12</v>
      </c>
      <c r="M139" s="12">
        <f>+K139*L139+1186658</f>
        <v>1546658</v>
      </c>
      <c r="N139" s="16" t="s">
        <v>571</v>
      </c>
      <c r="O139" s="16" t="s">
        <v>577</v>
      </c>
      <c r="P139" s="18"/>
      <c r="Q139" s="18"/>
    </row>
    <row r="140" spans="1:17" s="6" customFormat="1" ht="50.1" customHeight="1" x14ac:dyDescent="0.25">
      <c r="A140" s="9" t="s">
        <v>566</v>
      </c>
      <c r="B140" s="16" t="s">
        <v>573</v>
      </c>
      <c r="C140" s="16" t="s">
        <v>611</v>
      </c>
      <c r="D140" s="16" t="s">
        <v>612</v>
      </c>
      <c r="E140" s="16" t="s">
        <v>613</v>
      </c>
      <c r="F140" s="12">
        <v>400000</v>
      </c>
      <c r="G140" s="13">
        <v>12</v>
      </c>
      <c r="H140" s="12">
        <v>10637000</v>
      </c>
      <c r="I140" s="27">
        <f t="shared" si="63"/>
        <v>400000</v>
      </c>
      <c r="J140" s="14"/>
      <c r="K140" s="12">
        <f>+I140</f>
        <v>400000</v>
      </c>
      <c r="L140" s="15">
        <v>12</v>
      </c>
      <c r="M140" s="12">
        <f>+K140*L140+10644479</f>
        <v>15444479</v>
      </c>
      <c r="N140" s="16" t="s">
        <v>571</v>
      </c>
      <c r="O140" s="16" t="s">
        <v>577</v>
      </c>
      <c r="P140" s="18"/>
      <c r="Q140" s="18"/>
    </row>
    <row r="141" spans="1:17" s="6" customFormat="1" ht="21.75" customHeight="1" x14ac:dyDescent="0.25">
      <c r="A141" s="9"/>
      <c r="B141" s="10"/>
      <c r="C141" s="10"/>
      <c r="D141" s="11"/>
      <c r="E141" s="11"/>
      <c r="F141" s="12"/>
      <c r="G141" s="13"/>
      <c r="H141" s="12"/>
      <c r="I141" s="28"/>
      <c r="J141" s="29"/>
      <c r="K141" s="28"/>
      <c r="L141" s="15"/>
      <c r="M141" s="12"/>
      <c r="N141" s="16"/>
      <c r="O141" s="17"/>
      <c r="P141" s="18"/>
      <c r="Q141" s="18"/>
    </row>
    <row r="142" spans="1:17" s="6" customFormat="1" ht="21.75" customHeight="1" x14ac:dyDescent="0.25">
      <c r="A142" s="9"/>
      <c r="B142" s="10"/>
      <c r="C142" s="31" t="s">
        <v>614</v>
      </c>
      <c r="D142" s="11"/>
      <c r="E142" s="11"/>
      <c r="F142" s="12"/>
      <c r="G142" s="13"/>
      <c r="H142" s="32">
        <f>SUM(H4:H126)+SUM(H127:H140)</f>
        <v>693815639.79999995</v>
      </c>
      <c r="I142" s="27"/>
      <c r="J142" s="14"/>
      <c r="K142" s="27"/>
      <c r="L142" s="15"/>
      <c r="M142" s="32">
        <f>SUM(M4:M126)+SUM(M127:M140)</f>
        <v>747834657.00569594</v>
      </c>
      <c r="N142" s="16"/>
      <c r="O142" s="17"/>
      <c r="P142" s="18"/>
      <c r="Q142" s="18"/>
    </row>
    <row r="144" spans="1:17" x14ac:dyDescent="0.25">
      <c r="F144" s="36" t="s">
        <v>615</v>
      </c>
      <c r="G144" s="38"/>
      <c r="H144" s="37"/>
      <c r="K144" s="36" t="s">
        <v>615</v>
      </c>
      <c r="L144" s="38"/>
      <c r="M144" s="37"/>
    </row>
    <row r="145" spans="6:13" x14ac:dyDescent="0.25">
      <c r="F145" s="36" t="s">
        <v>616</v>
      </c>
      <c r="G145" s="37"/>
      <c r="H145" s="34">
        <f>SUMIFS(H4:H140,$N$4:$N$140,"bérlet")</f>
        <v>406690999.80000001</v>
      </c>
      <c r="K145" s="36" t="s">
        <v>616</v>
      </c>
      <c r="L145" s="37"/>
      <c r="M145" s="34">
        <f>SUMIFS(M4:M140,$N$4:$N$140,"bérlet")</f>
        <v>436238199.00569594</v>
      </c>
    </row>
    <row r="146" spans="6:13" x14ac:dyDescent="0.25">
      <c r="F146" s="36" t="s">
        <v>617</v>
      </c>
      <c r="G146" s="37"/>
      <c r="H146" s="34">
        <f>SUMIFS(H4:H140,N4:N140,"színház")</f>
        <v>287124640</v>
      </c>
      <c r="K146" s="36" t="s">
        <v>617</v>
      </c>
      <c r="L146" s="37"/>
      <c r="M146" s="34">
        <f>SUMIFS(M4:M140,N4:N140,"színház")</f>
        <v>311596458</v>
      </c>
    </row>
    <row r="148" spans="6:13" x14ac:dyDescent="0.25">
      <c r="M148" s="33"/>
    </row>
    <row r="149" spans="6:13" x14ac:dyDescent="0.25">
      <c r="H149" s="35"/>
    </row>
  </sheetData>
  <autoFilter ref="A3:Q140" xr:uid="{A032DF4B-9307-48BF-8EE6-DDA92E836683}"/>
  <mergeCells count="18">
    <mergeCell ref="O2:O3"/>
    <mergeCell ref="B2:C2"/>
    <mergeCell ref="D2:E2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F145:G145"/>
    <mergeCell ref="F146:G146"/>
    <mergeCell ref="K144:M144"/>
    <mergeCell ref="K145:L145"/>
    <mergeCell ref="K146:L146"/>
    <mergeCell ref="F144:H144"/>
  </mergeCells>
  <pageMargins left="0.11811023622047245" right="0.11811023622047245" top="0.74803149606299213" bottom="0.74803149606299213" header="0.31496062992125984" footer="0.31496062992125984"/>
  <pageSetup paperSize="9" scale="58" fitToHeight="0" orientation="landscape" r:id="rId1"/>
  <headerFooter>
    <oddHeader>&amp;CBFVK Zrt- Bérbeadás bevételi terv - 2020. év&amp;R3. sz. melléklet</oddHeader>
    <oddFooter>&amp;C&amp;P</oddFooter>
  </headerFooter>
  <colBreaks count="1" manualBreakCount="1">
    <brk id="15" max="195" man="1"/>
  </colBreaks>
  <ignoredErrors>
    <ignoredError sqref="M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mell- BFVK bérleti díj bev.</vt:lpstr>
      <vt:lpstr>'5. mell- BFVK bérleti díj bev.'!Nyomtatási_cím</vt:lpstr>
      <vt:lpstr>'5. mell- BFVK bérleti díj bev.'!Nyomtatási_terület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Zsolt</dc:creator>
  <cp:lastModifiedBy>Fertőszögi Anikó</cp:lastModifiedBy>
  <cp:lastPrinted>2020-03-12T08:54:34Z</cp:lastPrinted>
  <dcterms:created xsi:type="dcterms:W3CDTF">2018-10-17T09:54:44Z</dcterms:created>
  <dcterms:modified xsi:type="dcterms:W3CDTF">2020-03-12T08:54:40Z</dcterms:modified>
</cp:coreProperties>
</file>