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KOMMUNÁLIS KÖZSZOLGÁLTATÁSI ÉS KÖRNYEZETÜGYI OSZTÁLY\1_7_Ivóvíz ellátás\03_KGY_Előterjesztések\2020\2020_09_GFT\eloterjesztes\"/>
    </mc:Choice>
  </mc:AlternateContent>
  <xr:revisionPtr revIDLastSave="0" documentId="13_ncr:1_{A7D1F91F-86C8-49FF-9C7A-DAAF079AE17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udapest beruh. terv 2021-2035" sheetId="1" r:id="rId1"/>
  </sheets>
  <definedNames>
    <definedName name="_xlnm._FilterDatabase" localSheetId="0" hidden="1">'Budapest beruh. terv 2021-2035'!$A$10:$I$144</definedName>
    <definedName name="_xlnm.Print_Titles" localSheetId="0">'Budapest beruh. terv 2021-2035'!$9:$11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" l="1"/>
  <c r="B149" i="1" l="1"/>
  <c r="E24" i="1" l="1"/>
  <c r="B150" i="1"/>
  <c r="E145" i="1" l="1"/>
  <c r="B151" i="1" s="1"/>
  <c r="E146" i="1" l="1"/>
  <c r="E29" i="1"/>
  <c r="E45" i="1" l="1"/>
  <c r="E42" i="1"/>
  <c r="E142" i="1"/>
  <c r="E141" i="1"/>
  <c r="E140" i="1"/>
  <c r="E139" i="1"/>
  <c r="E138" i="1"/>
  <c r="E137" i="1"/>
  <c r="E136" i="1"/>
  <c r="E135" i="1"/>
  <c r="E134" i="1"/>
  <c r="E133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68" i="1"/>
  <c r="E67" i="1"/>
  <c r="E66" i="1"/>
  <c r="E60" i="1"/>
  <c r="E59" i="1"/>
  <c r="E58" i="1"/>
  <c r="E57" i="1"/>
  <c r="E56" i="1"/>
  <c r="E55" i="1"/>
  <c r="E54" i="1"/>
  <c r="E53" i="1"/>
  <c r="E52" i="1" l="1"/>
  <c r="E51" i="1"/>
  <c r="E50" i="1"/>
  <c r="E49" i="1"/>
  <c r="E48" i="1"/>
  <c r="E47" i="1"/>
  <c r="E44" i="1" l="1"/>
  <c r="E43" i="1"/>
  <c r="E41" i="1"/>
  <c r="E38" i="1" l="1"/>
  <c r="E39" i="1"/>
  <c r="E37" i="1"/>
  <c r="E36" i="1"/>
  <c r="E35" i="1"/>
  <c r="E34" i="1"/>
  <c r="E23" i="1"/>
  <c r="E22" i="1"/>
  <c r="E21" i="1"/>
  <c r="E20" i="1"/>
  <c r="E19" i="1"/>
  <c r="E18" i="1"/>
  <c r="E17" i="1" l="1"/>
  <c r="E74" i="1" l="1"/>
  <c r="D153" i="1"/>
  <c r="C153" i="1" l="1"/>
  <c r="D155" i="1" l="1"/>
  <c r="C155" i="1" l="1"/>
</calcChain>
</file>

<file path=xl/sharedStrings.xml><?xml version="1.0" encoding="utf-8"?>
<sst xmlns="http://schemas.openxmlformats.org/spreadsheetml/2006/main" count="1610" uniqueCount="302">
  <si>
    <t>Fontossági sorrend</t>
  </si>
  <si>
    <t>Beruházás megnevezése</t>
  </si>
  <si>
    <t>Vízjogi létesítési/elvi engedély száma</t>
  </si>
  <si>
    <t>Az érintett ellátásért felelős(ök) megnevezése</t>
  </si>
  <si>
    <t>Tervezett nettó költség</t>
  </si>
  <si>
    <t>(eFt)</t>
  </si>
  <si>
    <t>Forrás megnevezése</t>
  </si>
  <si>
    <t>Megvalósítás időtartama</t>
  </si>
  <si>
    <t>Tervezett időtáv</t>
  </si>
  <si>
    <t xml:space="preserve">A beruházás ütemezése a tervezési időszak évei szerint </t>
  </si>
  <si>
    <t>Kezdés</t>
  </si>
  <si>
    <t>Befejezés</t>
  </si>
  <si>
    <t>1.</t>
  </si>
  <si>
    <t>X</t>
  </si>
  <si>
    <t>BERUHÁZÁSOK ÖSSZEFOGLALÓ TÁBLÁZATA</t>
  </si>
  <si>
    <t>(rövid /  közép / hosszú)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</si>
  <si>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</si>
  <si>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</si>
  <si>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</si>
  <si>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</si>
  <si>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</si>
  <si>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</si>
  <si>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</si>
  <si>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</si>
  <si>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</si>
  <si>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Budapest Főváros Önkormányzata</t>
  </si>
  <si>
    <t>Víziközmű-rendszer kódja: 11-99999-1-001-00-14</t>
  </si>
  <si>
    <t>A Vksztv 11.§(4) bekezdés szerinti véleményező fél megnevezése: Fővárosi Vízművek Zrt.</t>
  </si>
  <si>
    <t>A tervet benyújtó szervezet megnevezése: Budapest Főváros Önkormányzata</t>
  </si>
  <si>
    <t>Víziközmű-szolgáltató megnevezése: Fővárosi Vízművek Zrt.</t>
  </si>
  <si>
    <t>Víziközmű-szolgáltatási ágazat megnevezése: Budapest Főváros ivóvízellátó rendszere</t>
  </si>
  <si>
    <t>XIX. Tálas utca DN 110, 350 fm Tűzbiztonság fokozása</t>
  </si>
  <si>
    <t>XVII. Cinkotai út DN 110, 10 fm Tűzbiztonság fokozása</t>
  </si>
  <si>
    <t>XVII. Magyarhida utca DN 110, 5 fm vízellátás biztonságának növelése</t>
  </si>
  <si>
    <t>XVII. Toldi Miklós utca DN 110, 15 fm Tűzbiztonság fokozása</t>
  </si>
  <si>
    <t>XVII. Vargha Gyula utca DN 110, 145 fm vízellátás biztonságának növelése</t>
  </si>
  <si>
    <t>XVII. Pesti út DN 110, 2 fm vízellátás biztonságának növelése</t>
  </si>
  <si>
    <t>XVIII. Erdősáv/Napló utca DN 110, 90 fm vízminőség javítás</t>
  </si>
  <si>
    <t>XVIII. Kassa/Beregszász DN 100, 12 fm vízminőség javítás</t>
  </si>
  <si>
    <t>XVIII. Nemes /Határ DN 110, 13 fm vízminőség javítás</t>
  </si>
  <si>
    <t>XVIII. Kisfaludy utca DN 160, 630 fm vízellátás biztonságának növelése</t>
  </si>
  <si>
    <t>XVIII. Kisfaludy utca DN 160, 1100 fm vízellátás biztonságának növelése</t>
  </si>
  <si>
    <t>XVIII. Szálfa utca DN 110, 230 fm vízellátás biztonságának növelése</t>
  </si>
  <si>
    <t>XX. Ady E. DN 200, 300 fm vízellátás biztonságának növelése</t>
  </si>
  <si>
    <t>XX. Csepeli átjáró/Gubacsi híd DN 225, 70 fm vízminőség javítás</t>
  </si>
  <si>
    <t>XX. Helsinki DN 150, 37 fm vízellátás biztonságának növelése</t>
  </si>
  <si>
    <t>XXII, Bartók Béla út DN 110, 67 fm Tűzbiztonság fokozása</t>
  </si>
  <si>
    <t>XXII, Szabadkai utca DN 110, 140 fm Tűzbiztonság fokozása</t>
  </si>
  <si>
    <t>XXII, XIV, utca DN 160, 484 fm Tűzbiztonság fokozása</t>
  </si>
  <si>
    <t>XXII. Hasadék/Hasadék 12-Hasadék 18. DN 100, 100 fm vízminőség javítás</t>
  </si>
  <si>
    <t>XXII. Komló/Komló u-Vesstő u. DN 100, 70 fm vízminőség javítás</t>
  </si>
  <si>
    <t>XXII. Mécses/Sóhaj-Síp DN 100, 30 fm vízminőség javítás</t>
  </si>
  <si>
    <t>XXII. Síp/Kinizs-Babér köz DN 100, 260 fm vízminőség javítás</t>
  </si>
  <si>
    <t>XXII. Tengeri utca DN 110, 70 fm Tűzbiztonság fokozása</t>
  </si>
  <si>
    <t>XXII. VIII. utca DN 110, 19 fm Tűzbiztonság fokozása</t>
  </si>
  <si>
    <t>II. Hármashatárhegyi út DN 110, 177 fm Tűzbiztonság fokozása</t>
  </si>
  <si>
    <t>II. Hármashatárhegyi út DN 160, 1511 fm Tűzbiztonság fokozása</t>
  </si>
  <si>
    <t>Zárbeépítések a hálózatzárási reakcióidő csökkentésére</t>
  </si>
  <si>
    <t>Vízminőség javítását célzó beruházási feladatok (UV beépítések)</t>
  </si>
  <si>
    <t>III. Hegymászó, Rókahegyi, Tamás, Óbor utcák DN 160, 1515 fm Tűzbiztonság fokozása</t>
  </si>
  <si>
    <t>XI. Brassó köz DN 110, 650 fm Tűzbiztonság fokozása</t>
  </si>
  <si>
    <t>XI. Brassó köz DN 160, 160 fm Tűzbiztonság fokozása</t>
  </si>
  <si>
    <t>XI. Hajtány sor/Mezőtúr-Induló DN 100, 110 fm vízminőség javítás</t>
  </si>
  <si>
    <t>XIX. Hunyadi utca DN 110, 90 fm Tűzbiztonság fokozása</t>
  </si>
  <si>
    <t>XIX. Iparos utca DN 110, 98 fm Tűzbiztonság fokozása</t>
  </si>
  <si>
    <t>XIX. Kenyérmező utca DN 110, 135 fm Tűzbiztonság fokozása</t>
  </si>
  <si>
    <t>XIX. Nagykőrösi /Hungária DN 160, 25 fm vízminőség javítás</t>
  </si>
  <si>
    <t>XIX. Petőfi utca DN 110, 100 fm Tűzbiztonság fokozása</t>
  </si>
  <si>
    <t>XIX. Petőfi utca DN 110, 180 fm Tűzbiztonság fokozása</t>
  </si>
  <si>
    <t>XVI. Bökényföldi út/Rákosligeti határút DN 225, 980 fm vízellátás biztonságának növelése</t>
  </si>
  <si>
    <t>XVI. Zemlékes u DN 160, 320 fm vízminőség javítás</t>
  </si>
  <si>
    <t>XVII. Juranics utca/Algír utca DN 100, 72 fm vízminőség javítás</t>
  </si>
  <si>
    <t>XVII. Táncsics Mihály út DN 160, 160 fm vízellátás biztonságának növelése</t>
  </si>
  <si>
    <t>XVIII. Fiatalság utca DN 110, 86 fm vízellátás biztonságának növelése</t>
  </si>
  <si>
    <t>XVIII. Hosszúház (200 mm) DN 160, 160 fm vízellátás biztonságának növelése</t>
  </si>
  <si>
    <t>XVIII. Somberek sor/Búzakéve, Lajos utca, Zrínyi utca, Brigád utca DN 110, 385 fm vízminőség javítás</t>
  </si>
  <si>
    <t>XVIII. Darányi Ignácz utca DN 160, 290 fm vízellátás biztonságának növelése</t>
  </si>
  <si>
    <t>XVIII. Hengersor utca DN 110, 320 fm vízellátás biztonságának növelése</t>
  </si>
  <si>
    <t>XVIII. Kőrös utca DN 110, 65 fm vízellátás biztonságának növelése</t>
  </si>
  <si>
    <t>XVIII. Óhuta utca DN 110, 125 fm vízellátás biztonságának növelése</t>
  </si>
  <si>
    <t>XVIII. Szálfa utca DN 100, 25 fm vízminőség javítás</t>
  </si>
  <si>
    <t>XXII. Dózsa György út DN 110, 194 fm Tűzbiztonság fokozása</t>
  </si>
  <si>
    <t>XXII. Dózsa György út DN 160, 530 fm Tűzbiztonság fokozása</t>
  </si>
  <si>
    <t>II, Budajenő utca DN 110, 39 fm Tűzbiztonság fokozása</t>
  </si>
  <si>
    <t>II, Rézsű utca DN 110, 177 fm Tűzbiztonság fokozása</t>
  </si>
  <si>
    <t>III, Meggy utca DN 110, 141 fm Tűzbiztonság fokozása</t>
  </si>
  <si>
    <t>III. Domoszló köz DN 110, 165 fm Tűzbiztonság fokozása</t>
  </si>
  <si>
    <t>III. Jutas utca DN 110, 280 fm Tűzbiztonság fokozása</t>
  </si>
  <si>
    <t>III. Jutas utca DN 160, 521 fm Tűzbiztonság fokozása</t>
  </si>
  <si>
    <t>XII. Konkoly-Thege Miklós út DN 225, 965 fm Tűzbiztonság fokozása</t>
  </si>
  <si>
    <t>XIX. Hunyadi utca DN 110, 100 fm Tűzbiztonság fokozása</t>
  </si>
  <si>
    <t>XIX. Kossuth Lajos utca DN 110, 235 fm Tűzbiztonság fokozása</t>
  </si>
  <si>
    <t>XIX. Temető köz DN 110, 120 fm Tűzbiztonság fokozása</t>
  </si>
  <si>
    <t>XVI. Aulich utca DN 110, 17 fm Tűzbiztonság fokozása</t>
  </si>
  <si>
    <t>XVI. Thököly utca DN 110, 37 fm Tűzbiztonság fokozása</t>
  </si>
  <si>
    <t>XVIII. Baross utca DN 110, 3 fm vízellátás biztonságának növelése</t>
  </si>
  <si>
    <t>XXII, Mandula utca DN 110, 98 fm Tűzbiztonság fokozása</t>
  </si>
  <si>
    <t>XXII. Hegybíró utca DN 110, 70 fm Tűzbiztonság fokozása</t>
  </si>
  <si>
    <t>XXII. Kártya-Ady Endre DN 100, 110 fm vízminőség javítás</t>
  </si>
  <si>
    <t>XXII. Mandula/Mandula 3-Hasadék DN 100, 30 fm vízminőség javítás</t>
  </si>
  <si>
    <t>XXII. Aradi utca DN 160, 400 fm Tűzbiztonság fokozása</t>
  </si>
  <si>
    <t>XXII. Csokonai utca DN 110, 86 fm Tűzbiztonság fokozása</t>
  </si>
  <si>
    <t>XXII. Kőház sor DN 110, 129 fm Tűzbiztonság fokozása</t>
  </si>
  <si>
    <t>XXII. Vöröskúti határsor DN 110, 41 fm Tűzbiztonság fokozása</t>
  </si>
  <si>
    <t>Érdi átadónál Rocla ürítők kiépítése</t>
  </si>
  <si>
    <t>Horányi 1800-as csatorna ürítő kiépítés</t>
  </si>
  <si>
    <t>Oszlopkapcsolók beépítése</t>
  </si>
  <si>
    <t>Ráckeve dél tisztavíz cső bekötése</t>
  </si>
  <si>
    <t>II. ütem</t>
  </si>
  <si>
    <t>III. ütem</t>
  </si>
  <si>
    <t>Aquincumi hídon átvezetés kapcsolódó vezetékek fejlesztése</t>
  </si>
  <si>
    <t>Gördülő fejlesztési terv a 2021-2035 időszakra</t>
  </si>
  <si>
    <t>Árvízvédelmi beruházások Stratégia szerint</t>
  </si>
  <si>
    <t>XVIII. Gilice téri gépház és medence DN 300, 1 fm vízminőség javítás</t>
  </si>
  <si>
    <t>XXII. Panoráma/Panoráma utca 9.-Plébánia DN 100, 145 fm vízminőség javítás</t>
  </si>
  <si>
    <t>Cinkotai úti medence ürítésének kialakítása</t>
  </si>
  <si>
    <t>rövid</t>
  </si>
  <si>
    <t>közép</t>
  </si>
  <si>
    <t>hosszú</t>
  </si>
  <si>
    <t>XXII. Aranytallér/Aranytallér utca 4-Peták utca DN 100, 50 fm vízminőség javítás</t>
  </si>
  <si>
    <t>XXII. Sarló utca/Lomb-Sarló utca 11. DN 100, 40 fm vízminőség javítás</t>
  </si>
  <si>
    <t>Biatorbágy, Budaörs, Budafok és kapcsolódó területek régiós ivóvízellátásának fejlesztése</t>
  </si>
  <si>
    <t>XII. kerület Németvölgyi úton DN 110 mm átmérőjű vezeték fektetése</t>
  </si>
  <si>
    <t>XIX. kerület Ady Endre úti vezeték felbővítése</t>
  </si>
  <si>
    <t>XIX. kerület Jókai utca DN 110 mm átmérőjű vezeték fektetés</t>
  </si>
  <si>
    <t>XIX. kerület Petőfi utca DN 160 mm átmérőjű vezeték fektetés</t>
  </si>
  <si>
    <t>XV. Harsányi Kálmán utca DN 225, 240 fm vízellátás biztonságának növelése</t>
  </si>
  <si>
    <t>XVIII. Királyhágó/Halomi utca DN 110, 12 fm vízminőség javítás</t>
  </si>
  <si>
    <t>XVIII. Üllői/Máramarossziget utca DN 100, 12 fm vízminőség javítás</t>
  </si>
  <si>
    <t>Déli csatornahálózat ürítő vezetékeinek átépítése és fejlesztése</t>
  </si>
  <si>
    <t>XI. kerület Bod Péter utca DN 110, 57 fm Tűzbiztonság fokozása</t>
  </si>
  <si>
    <t>XVI. Zselic utca DN 110, 220 fm vízminőség javítás</t>
  </si>
  <si>
    <t>XVIII. Vakbottyán/Királyhágó utca DN 110, 12 fm vízminőség javítás</t>
  </si>
  <si>
    <t>XXII. Pala utca/ Pala utca 3- Felsősas utca DN 100, 40 fm vízminőség javítás</t>
  </si>
  <si>
    <t>XXII. Rózsszirom/Barackos/ Narancsvirág DN 100, 190 fm vízminőség javítás</t>
  </si>
  <si>
    <t>XII. kerület Erzsébet-kilátó úti DN 80 mm átmérőjű vezeték felbővítése</t>
  </si>
  <si>
    <t>X. kerület Keresztúri úti DN 110 mm átmérőjű vezeték felbővítése</t>
  </si>
  <si>
    <t>XVIII. Bogács utca/Ültetvény utca DN 110 mm, 90 fm vízminőség javítás</t>
  </si>
  <si>
    <t>XVIII. Álmos utca/Huba-Kond DN 110 mm, 100 fm vízminőség javítás</t>
  </si>
  <si>
    <t>XXII. Zilahi/Ibrik-Borkő utca DN 100, 80 fm vízminőség javítás</t>
  </si>
  <si>
    <t>XXII. Ispiláng/Aradi-Áron utca DN 100, 55 fm vízminőség javítás</t>
  </si>
  <si>
    <t>XXII. Barkács-Csipkebogyó utca DN 100, 25 fm vízminőség javítás</t>
  </si>
  <si>
    <t>XI. Kéktó tér/Tó-Híradó utca DN 100, 140 fm vízminőség javítás</t>
  </si>
  <si>
    <t>XXII. Szabadkai/Barátcinege-Márta utca DN 100, 85 fm vízminőség javítás</t>
  </si>
  <si>
    <t>XXII. Szabadkai/Barátcinege-Lídia utca DN 100, 130 fm vízminőség javítás</t>
  </si>
  <si>
    <t>XXII. Rókales/Kamaraerdei-Rókales utca DN 100, 50 fm vízminőség javítás</t>
  </si>
  <si>
    <t>XXII. Kiserdő/Fenyőtoboz-Komáromi utca DN 100, 110 fm vízminőség javítás</t>
  </si>
  <si>
    <t>Galvani utca és Illatos út vonalában építendő híd(ak)on átvezetés és kapcsolódó vezetékek fejlesztése</t>
  </si>
  <si>
    <t>Kiemelt közintézmények közelében altalaji tűzcsapok föld feletti tűzcsapokká kivezetése</t>
  </si>
  <si>
    <t>XVII. Kerektói utca DN 160, 180 fm vízellátás biztonságának növelése</t>
  </si>
  <si>
    <t>XVI. Margit utca/Sarju utca DN 225, 370 fm vízellátás biztonságának növelése</t>
  </si>
  <si>
    <t>XX. Határ út DN 110, 8 fm vízellátás biztonságának növelése</t>
  </si>
  <si>
    <t>uniós támogatás/saját forrás</t>
  </si>
  <si>
    <t>Rövid</t>
  </si>
  <si>
    <t>Közép</t>
  </si>
  <si>
    <t>XIV. ker., Pillangó Park vízellátás fejlesztés</t>
  </si>
  <si>
    <t>saját forrás</t>
  </si>
  <si>
    <t>II. ker. Elvis Presley park, Germanus Gyula park, vízellátási munkák közterületfejlesztéshez kapcsolódóan</t>
  </si>
  <si>
    <t>II. ker. Bem József tér, vízellátási munkák közterületfejlesztéshez kapcsolódóan</t>
  </si>
  <si>
    <t>I-II. ker. Fő utca, vízellátási munkák, meglévő vezetékek kiváltása közterületfejlesztéshez kapcsolódóan</t>
  </si>
  <si>
    <r>
      <rPr>
        <u/>
        <sz val="11"/>
        <color theme="1"/>
        <rFont val="Arial"/>
        <family val="2"/>
        <charset val="238"/>
      </rPr>
      <t>ellátásért felelős</t>
    </r>
    <r>
      <rPr>
        <sz val="11"/>
        <color theme="1"/>
        <rFont val="Arial"/>
        <family val="2"/>
        <charset val="238"/>
      </rPr>
      <t xml:space="preserve"> / ellátásért felelősök képviselője / víziközmű-szolgáltató *</t>
    </r>
  </si>
  <si>
    <t>Budapest Főváros víztermelő kútjainak fejlesztése, vízminőségi és kapacitáskockázatok kezelése</t>
  </si>
  <si>
    <t>2.</t>
  </si>
  <si>
    <t>4.</t>
  </si>
  <si>
    <t>6.</t>
  </si>
  <si>
    <t>8.</t>
  </si>
  <si>
    <t>3.</t>
  </si>
  <si>
    <t>5.</t>
  </si>
  <si>
    <t>7.</t>
  </si>
  <si>
    <t>9.</t>
  </si>
  <si>
    <t>10.</t>
  </si>
  <si>
    <t>11.</t>
  </si>
  <si>
    <t>12.</t>
  </si>
  <si>
    <t>I. ütem (2021) Rövid táv</t>
  </si>
  <si>
    <t>I.-II.-III. ütem</t>
  </si>
  <si>
    <t>Tervezett feladatok nettó költsége a teljes ütem tekintetében [eFt]</t>
  </si>
  <si>
    <t>Rendelkezésre álló források számszerűsített nettó értéke a teljes ütem tekintetében [eFt]</t>
  </si>
  <si>
    <t>I. ütem</t>
  </si>
  <si>
    <t xml:space="preserve"> </t>
  </si>
  <si>
    <t>III. ütem (2026-2035) Hosszú táv</t>
  </si>
  <si>
    <t>II. ütem (2022-2025) Közép táv</t>
  </si>
  <si>
    <t>XIV. kerület Ibrány utca 4. vízellátás biztosítása.</t>
  </si>
  <si>
    <t>XVIII. kerület Termény utca vízellátás biztosítása.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</si>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</sst>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0" fillId="2" borderId="0" xfId="0" applyFill="1"/>
    <xf numFmtId="0" fontId="5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3" fontId="3" fillId="0" borderId="19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11" fillId="3" borderId="32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8" fillId="0" borderId="0" xfId="0" applyFont="1"/>
    <xf numFmtId="0" fontId="12" fillId="3" borderId="32" xfId="0" applyFont="1" applyFill="1" applyBorder="1" applyAlignment="1">
      <alignment vertical="center"/>
    </xf>
    <xf numFmtId="0" fontId="12" fillId="3" borderId="33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3" borderId="38" xfId="0" applyFont="1" applyFill="1" applyBorder="1" applyAlignment="1">
      <alignment vertical="center"/>
    </xf>
    <xf numFmtId="0" fontId="8" fillId="0" borderId="0" xfId="0" applyFont="1" applyFill="1"/>
    <xf numFmtId="0" fontId="11" fillId="3" borderId="32" xfId="0" applyFont="1" applyFill="1" applyBorder="1" applyAlignment="1">
      <alignment vertical="center"/>
    </xf>
    <xf numFmtId="0" fontId="11" fillId="3" borderId="33" xfId="0" applyFont="1" applyFill="1" applyBorder="1" applyAlignment="1">
      <alignment vertical="center"/>
    </xf>
    <xf numFmtId="3" fontId="11" fillId="3" borderId="3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3" fontId="3" fillId="0" borderId="43" xfId="0" applyNumberFormat="1" applyFont="1" applyBorder="1" applyAlignment="1">
      <alignment vertical="center"/>
    </xf>
    <xf numFmtId="3" fontId="3" fillId="0" borderId="44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6"/>
  <sheetViews>
    <sheetView tabSelected="1" view="pageBreakPreview" topLeftCell="A126" zoomScale="80" zoomScaleNormal="80" zoomScaleSheetLayoutView="80" zoomScalePageLayoutView="70" workbookViewId="0">
      <selection activeCell="E73" sqref="E73"/>
    </sheetView>
  </sheetViews>
  <sheetFormatPr defaultRowHeight="15" x14ac:dyDescent="0.25"/>
  <cols>
    <col min="1" max="1" width="11.85546875" style="1" customWidth="1"/>
    <col min="2" max="2" width="53" style="1" customWidth="1"/>
    <col min="3" max="3" width="24.7109375" style="5" customWidth="1"/>
    <col min="4" max="4" width="28.140625" style="2" customWidth="1"/>
    <col min="5" max="5" width="20" style="61" bestFit="1" customWidth="1"/>
    <col min="6" max="6" width="14.42578125" style="3" customWidth="1"/>
    <col min="7" max="7" width="7.42578125" customWidth="1"/>
    <col min="8" max="8" width="9.7109375" customWidth="1"/>
    <col min="9" max="9" width="9.28515625" customWidth="1"/>
    <col min="10" max="24" width="3.7109375" style="1" customWidth="1"/>
  </cols>
  <sheetData>
    <row r="1" spans="1:28" s="3" customFormat="1" ht="24.95" customHeight="1" x14ac:dyDescent="0.25">
      <c r="A1" s="137" t="s">
        <v>111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9"/>
    </row>
    <row r="2" spans="1:28" s="3" customFormat="1" ht="24.95" customHeight="1" x14ac:dyDescent="0.25">
      <c r="A2" s="140" t="s">
        <v>14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2"/>
    </row>
    <row r="3" spans="1:28" s="3" customFormat="1" ht="24.95" customHeight="1" x14ac:dyDescent="0.25">
      <c r="A3" s="126" t="s">
        <v>28</v>
      </c>
      <c r="B3" s="127"/>
      <c r="C3" s="127"/>
      <c r="D3" s="127"/>
      <c r="E3" s="127"/>
      <c r="F3" s="143" t="s">
        <v>160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</row>
    <row r="4" spans="1:28" s="3" customFormat="1" ht="24.95" customHeight="1" x14ac:dyDescent="0.25">
      <c r="A4" s="126" t="s">
        <v>29</v>
      </c>
      <c r="B4" s="127"/>
      <c r="C4" s="127"/>
      <c r="D4" s="127"/>
      <c r="E4" s="127"/>
      <c r="F4" s="125"/>
      <c r="G4" s="125"/>
      <c r="H4" s="125"/>
      <c r="I4" s="125"/>
      <c r="J4" s="125"/>
      <c r="K4" s="125"/>
      <c r="L4" s="125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</row>
    <row r="5" spans="1:28" s="3" customFormat="1" ht="24.95" customHeight="1" x14ac:dyDescent="0.25">
      <c r="A5" s="126" t="s">
        <v>30</v>
      </c>
      <c r="B5" s="127"/>
      <c r="C5" s="127"/>
      <c r="D5" s="127"/>
      <c r="E5" s="127"/>
      <c r="F5" s="125"/>
      <c r="G5" s="125"/>
      <c r="H5" s="125"/>
      <c r="I5" s="125"/>
      <c r="J5" s="125"/>
      <c r="K5" s="125"/>
      <c r="L5" s="125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5"/>
    </row>
    <row r="6" spans="1:28" s="3" customFormat="1" ht="24.95" customHeight="1" x14ac:dyDescent="0.25">
      <c r="A6" s="126" t="s">
        <v>27</v>
      </c>
      <c r="B6" s="127"/>
      <c r="C6" s="127"/>
      <c r="D6" s="127"/>
      <c r="E6" s="127"/>
      <c r="F6" s="125"/>
      <c r="G6" s="125"/>
      <c r="H6" s="125"/>
      <c r="I6" s="125"/>
      <c r="J6" s="125"/>
      <c r="K6" s="125"/>
      <c r="L6" s="125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5"/>
    </row>
    <row r="7" spans="1:28" s="3" customFormat="1" ht="24.95" customHeight="1" x14ac:dyDescent="0.25">
      <c r="A7" s="126" t="s">
        <v>26</v>
      </c>
      <c r="B7" s="127"/>
      <c r="C7" s="127"/>
      <c r="D7" s="127"/>
      <c r="E7" s="127"/>
      <c r="F7" s="125"/>
      <c r="G7" s="125"/>
      <c r="H7" s="125"/>
      <c r="I7" s="125"/>
      <c r="J7" s="125"/>
      <c r="K7" s="125"/>
      <c r="L7" s="125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</row>
    <row r="8" spans="1:28" ht="15.75" thickBot="1" x14ac:dyDescent="0.3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</row>
    <row r="9" spans="1:28" ht="15.75" thickBot="1" x14ac:dyDescent="0.3">
      <c r="A9" s="12" t="s">
        <v>16</v>
      </c>
      <c r="B9" s="13" t="s">
        <v>17</v>
      </c>
      <c r="C9" s="14" t="s">
        <v>18</v>
      </c>
      <c r="D9" s="15" t="s">
        <v>19</v>
      </c>
      <c r="E9" s="15" t="s">
        <v>20</v>
      </c>
      <c r="F9" s="15" t="s">
        <v>21</v>
      </c>
      <c r="G9" s="118" t="s">
        <v>22</v>
      </c>
      <c r="H9" s="119"/>
      <c r="I9" s="15" t="s">
        <v>23</v>
      </c>
      <c r="J9" s="120" t="s">
        <v>24</v>
      </c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</row>
    <row r="10" spans="1:28" ht="45" x14ac:dyDescent="0.25">
      <c r="A10" s="128" t="s">
        <v>0</v>
      </c>
      <c r="B10" s="116" t="s">
        <v>1</v>
      </c>
      <c r="C10" s="116" t="s">
        <v>2</v>
      </c>
      <c r="D10" s="123" t="s">
        <v>3</v>
      </c>
      <c r="E10" s="16" t="s">
        <v>4</v>
      </c>
      <c r="F10" s="123" t="s">
        <v>6</v>
      </c>
      <c r="G10" s="123" t="s">
        <v>7</v>
      </c>
      <c r="H10" s="123"/>
      <c r="I10" s="16" t="s">
        <v>8</v>
      </c>
      <c r="J10" s="116" t="s">
        <v>9</v>
      </c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7"/>
    </row>
    <row r="11" spans="1:28" ht="43.5" thickBot="1" x14ac:dyDescent="0.3">
      <c r="A11" s="129"/>
      <c r="B11" s="130"/>
      <c r="C11" s="130"/>
      <c r="D11" s="124"/>
      <c r="E11" s="17" t="s">
        <v>5</v>
      </c>
      <c r="F11" s="124"/>
      <c r="G11" s="18" t="s">
        <v>10</v>
      </c>
      <c r="H11" s="18" t="s">
        <v>11</v>
      </c>
      <c r="I11" s="19" t="s">
        <v>15</v>
      </c>
      <c r="J11" s="20">
        <v>1</v>
      </c>
      <c r="K11" s="20">
        <v>2</v>
      </c>
      <c r="L11" s="20">
        <v>3</v>
      </c>
      <c r="M11" s="20">
        <v>4</v>
      </c>
      <c r="N11" s="20">
        <v>5</v>
      </c>
      <c r="O11" s="20">
        <v>6</v>
      </c>
      <c r="P11" s="20">
        <v>7</v>
      </c>
      <c r="Q11" s="20">
        <v>8</v>
      </c>
      <c r="R11" s="20">
        <v>9</v>
      </c>
      <c r="S11" s="20">
        <v>10</v>
      </c>
      <c r="T11" s="20">
        <v>11</v>
      </c>
      <c r="U11" s="20">
        <v>12</v>
      </c>
      <c r="V11" s="20">
        <v>13</v>
      </c>
      <c r="W11" s="20">
        <v>14</v>
      </c>
      <c r="X11" s="21">
        <v>15</v>
      </c>
      <c r="Y11" s="1"/>
      <c r="Z11" s="1"/>
      <c r="AA11" s="1"/>
      <c r="AB11" s="1"/>
    </row>
    <row r="12" spans="1:28" s="6" customFormat="1" ht="43.5" thickTop="1" x14ac:dyDescent="0.25">
      <c r="A12" s="22" t="s">
        <v>12</v>
      </c>
      <c r="B12" s="111" t="s">
        <v>161</v>
      </c>
      <c r="C12" s="105"/>
      <c r="D12" s="69" t="s">
        <v>25</v>
      </c>
      <c r="E12" s="70">
        <v>8265461</v>
      </c>
      <c r="F12" s="65" t="s">
        <v>152</v>
      </c>
      <c r="G12" s="71">
        <v>2021</v>
      </c>
      <c r="H12" s="71">
        <v>2021</v>
      </c>
      <c r="I12" s="69" t="s">
        <v>153</v>
      </c>
      <c r="J12" s="71" t="s">
        <v>13</v>
      </c>
      <c r="K12" s="71"/>
      <c r="L12" s="71"/>
      <c r="M12" s="106"/>
      <c r="N12" s="66"/>
      <c r="O12" s="33"/>
      <c r="P12" s="33"/>
      <c r="Q12" s="33"/>
      <c r="R12" s="33"/>
      <c r="S12" s="33"/>
      <c r="T12" s="33"/>
      <c r="U12" s="33"/>
      <c r="V12" s="33"/>
      <c r="W12" s="33"/>
      <c r="X12" s="34"/>
      <c r="Y12" s="1"/>
      <c r="Z12" s="1"/>
      <c r="AA12" s="1"/>
      <c r="AB12" s="1"/>
    </row>
    <row r="13" spans="1:28" s="6" customFormat="1" ht="28.5" x14ac:dyDescent="0.25">
      <c r="A13" s="22" t="s">
        <v>162</v>
      </c>
      <c r="B13" s="112" t="s">
        <v>155</v>
      </c>
      <c r="C13" s="107"/>
      <c r="D13" s="108" t="s">
        <v>25</v>
      </c>
      <c r="E13" s="109">
        <v>44224</v>
      </c>
      <c r="F13" s="69" t="s">
        <v>156</v>
      </c>
      <c r="G13" s="36">
        <v>2021</v>
      </c>
      <c r="H13" s="36">
        <v>2021</v>
      </c>
      <c r="I13" s="66" t="s">
        <v>153</v>
      </c>
      <c r="J13" s="71" t="s">
        <v>13</v>
      </c>
      <c r="K13" s="106"/>
      <c r="L13" s="106"/>
      <c r="M13" s="106"/>
      <c r="N13" s="36"/>
      <c r="O13" s="28"/>
      <c r="P13" s="28"/>
      <c r="Q13" s="28"/>
      <c r="R13" s="28"/>
      <c r="S13" s="28"/>
      <c r="T13" s="28"/>
      <c r="U13" s="28"/>
      <c r="V13" s="28"/>
      <c r="W13" s="28"/>
      <c r="X13" s="29"/>
      <c r="Y13" s="1"/>
      <c r="Z13" s="1"/>
      <c r="AA13" s="1"/>
      <c r="AB13" s="1"/>
    </row>
    <row r="14" spans="1:28" ht="28.5" x14ac:dyDescent="0.25">
      <c r="A14" s="23" t="s">
        <v>166</v>
      </c>
      <c r="B14" s="24" t="s">
        <v>112</v>
      </c>
      <c r="C14" s="25"/>
      <c r="D14" s="26" t="s">
        <v>25</v>
      </c>
      <c r="E14" s="62">
        <v>103000</v>
      </c>
      <c r="F14" s="26" t="s">
        <v>156</v>
      </c>
      <c r="G14" s="8">
        <v>2021</v>
      </c>
      <c r="H14" s="8">
        <v>2021</v>
      </c>
      <c r="I14" s="8" t="s">
        <v>116</v>
      </c>
      <c r="J14" s="27" t="s">
        <v>13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  <c r="Y14" s="1"/>
      <c r="Z14" s="1"/>
      <c r="AA14" s="1"/>
      <c r="AB14" s="1"/>
    </row>
    <row r="15" spans="1:28" ht="28.5" x14ac:dyDescent="0.25">
      <c r="A15" s="22" t="s">
        <v>163</v>
      </c>
      <c r="B15" s="30" t="s">
        <v>57</v>
      </c>
      <c r="C15" s="25"/>
      <c r="D15" s="31" t="s">
        <v>25</v>
      </c>
      <c r="E15" s="63">
        <v>74425</v>
      </c>
      <c r="F15" s="31" t="s">
        <v>156</v>
      </c>
      <c r="G15" s="9">
        <v>2021</v>
      </c>
      <c r="H15" s="9">
        <v>2021</v>
      </c>
      <c r="I15" s="11" t="s">
        <v>116</v>
      </c>
      <c r="J15" s="32" t="s">
        <v>13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  <c r="Y15" s="1"/>
      <c r="Z15" s="1"/>
      <c r="AA15" s="1"/>
      <c r="AB15" s="1"/>
    </row>
    <row r="16" spans="1:28" ht="28.5" x14ac:dyDescent="0.25">
      <c r="A16" s="23" t="s">
        <v>167</v>
      </c>
      <c r="B16" s="35" t="s">
        <v>148</v>
      </c>
      <c r="C16" s="25"/>
      <c r="D16" s="7" t="s">
        <v>25</v>
      </c>
      <c r="E16" s="10">
        <v>171000</v>
      </c>
      <c r="F16" s="31" t="s">
        <v>156</v>
      </c>
      <c r="G16" s="9">
        <v>2021</v>
      </c>
      <c r="H16" s="9">
        <v>2021</v>
      </c>
      <c r="I16" s="11" t="s">
        <v>116</v>
      </c>
      <c r="J16" s="32" t="s">
        <v>13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  <c r="Y16" s="1"/>
      <c r="Z16" s="1"/>
      <c r="AA16" s="1"/>
      <c r="AB16" s="1"/>
    </row>
    <row r="17" spans="1:28" ht="28.5" x14ac:dyDescent="0.25">
      <c r="A17" s="22" t="s">
        <v>164</v>
      </c>
      <c r="B17" s="35" t="s">
        <v>136</v>
      </c>
      <c r="C17" s="25"/>
      <c r="D17" s="7" t="s">
        <v>25</v>
      </c>
      <c r="E17" s="10">
        <f>ROUND(78*338,-2)</f>
        <v>26400</v>
      </c>
      <c r="F17" s="31" t="s">
        <v>156</v>
      </c>
      <c r="G17" s="9">
        <v>2021</v>
      </c>
      <c r="H17" s="9">
        <v>2021</v>
      </c>
      <c r="I17" s="73" t="s">
        <v>116</v>
      </c>
      <c r="J17" s="36" t="s">
        <v>13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1"/>
      <c r="Z17" s="1"/>
      <c r="AA17" s="1"/>
      <c r="AB17" s="1"/>
    </row>
    <row r="18" spans="1:28" ht="28.5" x14ac:dyDescent="0.25">
      <c r="A18" s="23" t="s">
        <v>168</v>
      </c>
      <c r="B18" s="30" t="s">
        <v>135</v>
      </c>
      <c r="C18" s="25"/>
      <c r="D18" s="31" t="s">
        <v>25</v>
      </c>
      <c r="E18" s="63">
        <f>ROUND(78*320,-2)</f>
        <v>25000</v>
      </c>
      <c r="F18" s="31" t="s">
        <v>156</v>
      </c>
      <c r="G18" s="9">
        <v>2021</v>
      </c>
      <c r="H18" s="9">
        <v>2021</v>
      </c>
      <c r="I18" s="11" t="s">
        <v>116</v>
      </c>
      <c r="J18" s="37" t="s">
        <v>13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4"/>
      <c r="Y18" s="1"/>
      <c r="Z18" s="1"/>
      <c r="AA18" s="1"/>
      <c r="AB18" s="1"/>
    </row>
    <row r="19" spans="1:28" ht="28.5" x14ac:dyDescent="0.25">
      <c r="A19" s="22" t="s">
        <v>165</v>
      </c>
      <c r="B19" s="30" t="s">
        <v>122</v>
      </c>
      <c r="C19" s="38"/>
      <c r="D19" s="31" t="s">
        <v>25</v>
      </c>
      <c r="E19" s="63">
        <f>ROUND(78*187,-2)</f>
        <v>14600</v>
      </c>
      <c r="F19" s="31" t="s">
        <v>156</v>
      </c>
      <c r="G19" s="9">
        <v>2021</v>
      </c>
      <c r="H19" s="9">
        <v>2021</v>
      </c>
      <c r="I19" s="11" t="s">
        <v>116</v>
      </c>
      <c r="J19" s="37" t="s">
        <v>13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4"/>
      <c r="Y19" s="1"/>
      <c r="Z19" s="1"/>
      <c r="AA19" s="1"/>
      <c r="AB19" s="1"/>
    </row>
    <row r="20" spans="1:28" ht="28.5" x14ac:dyDescent="0.25">
      <c r="A20" s="23" t="s">
        <v>169</v>
      </c>
      <c r="B20" s="30" t="s">
        <v>123</v>
      </c>
      <c r="C20" s="38"/>
      <c r="D20" s="31" t="s">
        <v>25</v>
      </c>
      <c r="E20" s="63">
        <f>ROUND(78*90,-2)</f>
        <v>7000</v>
      </c>
      <c r="F20" s="31" t="s">
        <v>156</v>
      </c>
      <c r="G20" s="9">
        <v>2021</v>
      </c>
      <c r="H20" s="9">
        <v>2021</v>
      </c>
      <c r="I20" s="11" t="s">
        <v>116</v>
      </c>
      <c r="J20" s="37" t="s">
        <v>13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4"/>
      <c r="Y20" s="1"/>
      <c r="Z20" s="1"/>
      <c r="AA20" s="1"/>
      <c r="AB20" s="1"/>
    </row>
    <row r="21" spans="1:28" ht="28.5" x14ac:dyDescent="0.25">
      <c r="A21" s="22" t="s">
        <v>170</v>
      </c>
      <c r="B21" s="30" t="s">
        <v>123</v>
      </c>
      <c r="C21" s="38"/>
      <c r="D21" s="31" t="s">
        <v>25</v>
      </c>
      <c r="E21" s="74">
        <f>ROUND(78*215,-2)</f>
        <v>16800</v>
      </c>
      <c r="F21" s="31" t="s">
        <v>156</v>
      </c>
      <c r="G21" s="9">
        <v>2021</v>
      </c>
      <c r="H21" s="9">
        <v>2021</v>
      </c>
      <c r="I21" s="11" t="s">
        <v>116</v>
      </c>
      <c r="J21" s="37" t="s">
        <v>13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  <c r="Y21" s="1"/>
      <c r="Z21" s="1"/>
      <c r="AA21" s="1"/>
      <c r="AB21" s="1"/>
    </row>
    <row r="22" spans="1:28" ht="28.5" x14ac:dyDescent="0.25">
      <c r="A22" s="23" t="s">
        <v>171</v>
      </c>
      <c r="B22" s="30" t="s">
        <v>124</v>
      </c>
      <c r="C22" s="38"/>
      <c r="D22" s="31" t="s">
        <v>25</v>
      </c>
      <c r="E22" s="63">
        <f>ROUND(78*90,-2)</f>
        <v>7000</v>
      </c>
      <c r="F22" s="31" t="s">
        <v>156</v>
      </c>
      <c r="G22" s="9">
        <v>2021</v>
      </c>
      <c r="H22" s="9">
        <v>2021</v>
      </c>
      <c r="I22" s="11" t="s">
        <v>116</v>
      </c>
      <c r="J22" s="37" t="s">
        <v>13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  <c r="Y22" s="1"/>
      <c r="Z22" s="1"/>
      <c r="AA22" s="1"/>
      <c r="AB22" s="1"/>
    </row>
    <row r="23" spans="1:28" ht="29.25" thickBot="1" x14ac:dyDescent="0.3">
      <c r="A23" s="22" t="s">
        <v>172</v>
      </c>
      <c r="B23" s="39" t="s">
        <v>125</v>
      </c>
      <c r="C23" s="40"/>
      <c r="D23" s="41" t="s">
        <v>25</v>
      </c>
      <c r="E23" s="63">
        <f>ROUND(86*100,-2)</f>
        <v>8600</v>
      </c>
      <c r="F23" s="31" t="s">
        <v>156</v>
      </c>
      <c r="G23" s="42">
        <v>2021</v>
      </c>
      <c r="H23" s="42">
        <v>2021</v>
      </c>
      <c r="I23" s="42" t="s">
        <v>116</v>
      </c>
      <c r="J23" s="43" t="s">
        <v>13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1"/>
      <c r="Z23" s="1"/>
      <c r="AA23" s="1"/>
      <c r="AB23" s="1"/>
    </row>
    <row r="24" spans="1:28" s="78" customFormat="1" ht="16.5" thickTop="1" thickBot="1" x14ac:dyDescent="0.25">
      <c r="A24" s="131" t="s">
        <v>173</v>
      </c>
      <c r="B24" s="132"/>
      <c r="C24" s="132"/>
      <c r="D24" s="133"/>
      <c r="E24" s="75">
        <f>SUM(E12:E23)</f>
        <v>8763510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7"/>
      <c r="Y24" s="83"/>
      <c r="Z24" s="83"/>
      <c r="AA24" s="83"/>
      <c r="AB24" s="83"/>
    </row>
    <row r="25" spans="1:28" s="6" customFormat="1" ht="43.5" thickTop="1" x14ac:dyDescent="0.25">
      <c r="A25" s="110" t="s">
        <v>183</v>
      </c>
      <c r="B25" s="113" t="s">
        <v>161</v>
      </c>
      <c r="C25" s="64"/>
      <c r="D25" s="65" t="s">
        <v>25</v>
      </c>
      <c r="E25" s="74">
        <v>7628657</v>
      </c>
      <c r="F25" s="65" t="s">
        <v>152</v>
      </c>
      <c r="G25" s="32">
        <v>2022</v>
      </c>
      <c r="H25" s="32">
        <v>2024</v>
      </c>
      <c r="I25" s="65" t="s">
        <v>154</v>
      </c>
      <c r="J25" s="32"/>
      <c r="K25" s="32" t="s">
        <v>13</v>
      </c>
      <c r="L25" s="32" t="s">
        <v>13</v>
      </c>
      <c r="M25" s="32" t="s">
        <v>13</v>
      </c>
      <c r="N25" s="32"/>
      <c r="O25" s="32"/>
      <c r="P25" s="66"/>
      <c r="Q25" s="66"/>
      <c r="R25" s="66"/>
      <c r="S25" s="66"/>
      <c r="T25" s="66"/>
      <c r="U25" s="66"/>
      <c r="V25" s="66"/>
      <c r="W25" s="66"/>
      <c r="X25" s="67"/>
      <c r="Y25" s="1"/>
      <c r="Z25" s="1"/>
      <c r="AA25" s="1"/>
      <c r="AB25" s="1"/>
    </row>
    <row r="26" spans="1:28" ht="42.75" x14ac:dyDescent="0.25">
      <c r="A26" s="23" t="s">
        <v>184</v>
      </c>
      <c r="B26" s="46" t="s">
        <v>157</v>
      </c>
      <c r="C26" s="68"/>
      <c r="D26" s="69" t="s">
        <v>25</v>
      </c>
      <c r="E26" s="70">
        <v>18000</v>
      </c>
      <c r="F26" s="69" t="s">
        <v>156</v>
      </c>
      <c r="G26" s="71">
        <v>2022</v>
      </c>
      <c r="H26" s="71">
        <v>2025</v>
      </c>
      <c r="I26" s="71" t="s">
        <v>154</v>
      </c>
      <c r="J26" s="32"/>
      <c r="K26" s="32" t="s">
        <v>13</v>
      </c>
      <c r="L26" s="32" t="s">
        <v>13</v>
      </c>
      <c r="M26" s="32" t="s">
        <v>13</v>
      </c>
      <c r="N26" s="32" t="s">
        <v>13</v>
      </c>
      <c r="O26" s="32"/>
      <c r="P26" s="66"/>
      <c r="Q26" s="66"/>
      <c r="R26" s="66"/>
      <c r="S26" s="66"/>
      <c r="T26" s="66"/>
      <c r="U26" s="66"/>
      <c r="V26" s="66"/>
      <c r="W26" s="33"/>
      <c r="X26" s="34"/>
    </row>
    <row r="27" spans="1:28" ht="28.5" x14ac:dyDescent="0.25">
      <c r="A27" s="110" t="s">
        <v>185</v>
      </c>
      <c r="B27" s="46" t="s">
        <v>158</v>
      </c>
      <c r="C27" s="68"/>
      <c r="D27" s="69" t="s">
        <v>25</v>
      </c>
      <c r="E27" s="70">
        <v>6000</v>
      </c>
      <c r="F27" s="69" t="s">
        <v>156</v>
      </c>
      <c r="G27" s="71">
        <v>2022</v>
      </c>
      <c r="H27" s="71">
        <v>2025</v>
      </c>
      <c r="I27" s="71" t="s">
        <v>154</v>
      </c>
      <c r="J27" s="32"/>
      <c r="K27" s="32" t="s">
        <v>13</v>
      </c>
      <c r="L27" s="32" t="s">
        <v>13</v>
      </c>
      <c r="M27" s="32" t="s">
        <v>13</v>
      </c>
      <c r="N27" s="32" t="s">
        <v>13</v>
      </c>
      <c r="O27" s="32"/>
      <c r="P27" s="66"/>
      <c r="Q27" s="66"/>
      <c r="R27" s="66"/>
      <c r="S27" s="66"/>
      <c r="T27" s="66"/>
      <c r="U27" s="66"/>
      <c r="V27" s="66"/>
      <c r="W27" s="33"/>
      <c r="X27" s="34"/>
    </row>
    <row r="28" spans="1:28" ht="42.75" x14ac:dyDescent="0.25">
      <c r="A28" s="23" t="s">
        <v>186</v>
      </c>
      <c r="B28" s="46" t="s">
        <v>159</v>
      </c>
      <c r="C28" s="68"/>
      <c r="D28" s="69" t="s">
        <v>25</v>
      </c>
      <c r="E28" s="70">
        <v>292000</v>
      </c>
      <c r="F28" s="69" t="s">
        <v>156</v>
      </c>
      <c r="G28" s="71">
        <v>2022</v>
      </c>
      <c r="H28" s="71">
        <v>2025</v>
      </c>
      <c r="I28" s="71" t="s">
        <v>154</v>
      </c>
      <c r="J28" s="32"/>
      <c r="K28" s="32" t="s">
        <v>13</v>
      </c>
      <c r="L28" s="32" t="s">
        <v>13</v>
      </c>
      <c r="M28" s="32" t="s">
        <v>13</v>
      </c>
      <c r="N28" s="32" t="s">
        <v>13</v>
      </c>
      <c r="O28" s="32"/>
      <c r="P28" s="66"/>
      <c r="Q28" s="66"/>
      <c r="R28" s="66"/>
      <c r="S28" s="66"/>
      <c r="T28" s="66"/>
      <c r="U28" s="66"/>
      <c r="V28" s="66"/>
      <c r="W28" s="33"/>
      <c r="X28" s="34"/>
    </row>
    <row r="29" spans="1:28" ht="28.5" x14ac:dyDescent="0.25">
      <c r="A29" s="110" t="s">
        <v>187</v>
      </c>
      <c r="B29" s="30" t="s">
        <v>112</v>
      </c>
      <c r="C29" s="38"/>
      <c r="D29" s="31" t="s">
        <v>25</v>
      </c>
      <c r="E29" s="63">
        <f>4*85000</f>
        <v>340000</v>
      </c>
      <c r="F29" s="69" t="s">
        <v>156</v>
      </c>
      <c r="G29" s="9">
        <v>2022</v>
      </c>
      <c r="H29" s="9">
        <v>2025</v>
      </c>
      <c r="I29" s="11" t="s">
        <v>117</v>
      </c>
      <c r="J29" s="37"/>
      <c r="K29" s="37" t="s">
        <v>13</v>
      </c>
      <c r="L29" s="37" t="s">
        <v>13</v>
      </c>
      <c r="M29" s="37" t="s">
        <v>13</v>
      </c>
      <c r="N29" s="37" t="s">
        <v>13</v>
      </c>
      <c r="O29" s="33"/>
      <c r="P29" s="33"/>
      <c r="Q29" s="33"/>
      <c r="R29" s="33"/>
      <c r="S29" s="33"/>
      <c r="T29" s="33"/>
      <c r="U29" s="33"/>
      <c r="V29" s="33"/>
      <c r="W29" s="33"/>
      <c r="X29" s="34"/>
    </row>
    <row r="30" spans="1:28" ht="28.5" x14ac:dyDescent="0.25">
      <c r="A30" s="23" t="s">
        <v>188</v>
      </c>
      <c r="B30" s="30" t="s">
        <v>57</v>
      </c>
      <c r="C30" s="38"/>
      <c r="D30" s="31" t="s">
        <v>25</v>
      </c>
      <c r="E30" s="63">
        <v>361395</v>
      </c>
      <c r="F30" s="69" t="s">
        <v>156</v>
      </c>
      <c r="G30" s="9">
        <v>2022</v>
      </c>
      <c r="H30" s="9">
        <v>2025</v>
      </c>
      <c r="I30" s="11" t="s">
        <v>117</v>
      </c>
      <c r="J30" s="37"/>
      <c r="K30" s="37" t="s">
        <v>13</v>
      </c>
      <c r="L30" s="37" t="s">
        <v>13</v>
      </c>
      <c r="M30" s="37" t="s">
        <v>13</v>
      </c>
      <c r="N30" s="37" t="s">
        <v>13</v>
      </c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28" ht="28.5" x14ac:dyDescent="0.25">
      <c r="A31" s="110" t="s">
        <v>189</v>
      </c>
      <c r="B31" s="30" t="s">
        <v>148</v>
      </c>
      <c r="C31" s="38"/>
      <c r="D31" s="31" t="s">
        <v>25</v>
      </c>
      <c r="E31" s="63">
        <v>684000</v>
      </c>
      <c r="F31" s="69" t="s">
        <v>156</v>
      </c>
      <c r="G31" s="9">
        <v>2022</v>
      </c>
      <c r="H31" s="9">
        <v>2025</v>
      </c>
      <c r="I31" s="11" t="s">
        <v>117</v>
      </c>
      <c r="J31" s="37"/>
      <c r="K31" s="37" t="s">
        <v>13</v>
      </c>
      <c r="L31" s="37" t="s">
        <v>13</v>
      </c>
      <c r="M31" s="37" t="s">
        <v>13</v>
      </c>
      <c r="N31" s="37" t="s">
        <v>13</v>
      </c>
      <c r="O31" s="33"/>
      <c r="P31" s="33"/>
      <c r="Q31" s="33"/>
      <c r="R31" s="33"/>
      <c r="S31" s="33"/>
      <c r="T31" s="33"/>
      <c r="U31" s="33"/>
      <c r="V31" s="33"/>
      <c r="W31" s="33"/>
      <c r="X31" s="34"/>
    </row>
    <row r="32" spans="1:28" ht="28.5" x14ac:dyDescent="0.25">
      <c r="A32" s="23" t="s">
        <v>190</v>
      </c>
      <c r="B32" s="46" t="s">
        <v>181</v>
      </c>
      <c r="C32" s="68"/>
      <c r="D32" s="69" t="s">
        <v>25</v>
      </c>
      <c r="E32" s="70">
        <v>9975</v>
      </c>
      <c r="F32" s="69" t="s">
        <v>156</v>
      </c>
      <c r="G32" s="71">
        <v>2021</v>
      </c>
      <c r="H32" s="71">
        <v>2024</v>
      </c>
      <c r="I32" s="71" t="s">
        <v>154</v>
      </c>
      <c r="J32" s="32"/>
      <c r="K32" s="32" t="s">
        <v>13</v>
      </c>
      <c r="L32" s="32" t="s">
        <v>13</v>
      </c>
      <c r="M32" s="32" t="s">
        <v>13</v>
      </c>
      <c r="N32" s="32" t="s">
        <v>13</v>
      </c>
      <c r="O32" s="32"/>
      <c r="P32" s="66"/>
      <c r="Q32" s="28"/>
      <c r="R32" s="28"/>
      <c r="S32" s="28"/>
      <c r="T32" s="28"/>
      <c r="U32" s="28"/>
      <c r="V32" s="28"/>
      <c r="W32" s="28"/>
      <c r="X32" s="29"/>
    </row>
    <row r="33" spans="1:24" ht="28.5" x14ac:dyDescent="0.25">
      <c r="A33" s="110" t="s">
        <v>191</v>
      </c>
      <c r="B33" s="46" t="s">
        <v>182</v>
      </c>
      <c r="C33" s="68"/>
      <c r="D33" s="69" t="s">
        <v>25</v>
      </c>
      <c r="E33" s="70">
        <v>51750</v>
      </c>
      <c r="F33" s="69" t="s">
        <v>156</v>
      </c>
      <c r="G33" s="71">
        <v>2021</v>
      </c>
      <c r="H33" s="71">
        <v>2024</v>
      </c>
      <c r="I33" s="71" t="s">
        <v>154</v>
      </c>
      <c r="J33" s="32"/>
      <c r="K33" s="32" t="s">
        <v>13</v>
      </c>
      <c r="L33" s="32" t="s">
        <v>13</v>
      </c>
      <c r="M33" s="32" t="s">
        <v>13</v>
      </c>
      <c r="N33" s="32" t="s">
        <v>13</v>
      </c>
      <c r="O33" s="32"/>
      <c r="P33" s="66"/>
      <c r="Q33" s="28"/>
      <c r="R33" s="28"/>
      <c r="S33" s="28"/>
      <c r="T33" s="28"/>
      <c r="U33" s="28"/>
      <c r="V33" s="28"/>
      <c r="W33" s="28"/>
      <c r="X33" s="29"/>
    </row>
    <row r="34" spans="1:24" ht="28.5" x14ac:dyDescent="0.25">
      <c r="A34" s="23" t="s">
        <v>192</v>
      </c>
      <c r="B34" s="35" t="s">
        <v>31</v>
      </c>
      <c r="C34" s="46"/>
      <c r="D34" s="7" t="s">
        <v>25</v>
      </c>
      <c r="E34" s="63">
        <f>ROUND(78*(109+240),-2)</f>
        <v>27200</v>
      </c>
      <c r="F34" s="69" t="s">
        <v>156</v>
      </c>
      <c r="G34" s="9">
        <v>2022</v>
      </c>
      <c r="H34" s="9">
        <v>2025</v>
      </c>
      <c r="I34" s="11" t="s">
        <v>117</v>
      </c>
      <c r="J34" s="27"/>
      <c r="K34" s="27" t="s">
        <v>13</v>
      </c>
      <c r="L34" s="27" t="s">
        <v>13</v>
      </c>
      <c r="M34" s="27" t="s">
        <v>13</v>
      </c>
      <c r="N34" s="27" t="s">
        <v>13</v>
      </c>
      <c r="O34" s="28"/>
      <c r="P34" s="28"/>
      <c r="Q34" s="28"/>
      <c r="R34" s="28"/>
      <c r="S34" s="28"/>
      <c r="T34" s="28"/>
      <c r="U34" s="28"/>
      <c r="V34" s="28"/>
      <c r="W34" s="28"/>
      <c r="X34" s="29"/>
    </row>
    <row r="35" spans="1:24" ht="28.5" x14ac:dyDescent="0.25">
      <c r="A35" s="110" t="s">
        <v>193</v>
      </c>
      <c r="B35" s="30" t="s">
        <v>126</v>
      </c>
      <c r="C35" s="38"/>
      <c r="D35" s="31" t="s">
        <v>25</v>
      </c>
      <c r="E35" s="63">
        <f>ROUND(168*240,-2)</f>
        <v>40300</v>
      </c>
      <c r="F35" s="69" t="s">
        <v>156</v>
      </c>
      <c r="G35" s="9">
        <v>2022</v>
      </c>
      <c r="H35" s="9">
        <v>2025</v>
      </c>
      <c r="I35" s="11" t="s">
        <v>117</v>
      </c>
      <c r="J35" s="37"/>
      <c r="K35" s="37" t="s">
        <v>13</v>
      </c>
      <c r="L35" s="37" t="s">
        <v>13</v>
      </c>
      <c r="M35" s="37" t="s">
        <v>13</v>
      </c>
      <c r="N35" s="37" t="s">
        <v>13</v>
      </c>
      <c r="O35" s="33"/>
      <c r="P35" s="33"/>
      <c r="Q35" s="33"/>
      <c r="R35" s="33"/>
      <c r="S35" s="33"/>
      <c r="T35" s="33"/>
      <c r="U35" s="33"/>
      <c r="V35" s="33"/>
      <c r="W35" s="33"/>
      <c r="X35" s="34"/>
    </row>
    <row r="36" spans="1:24" ht="28.5" x14ac:dyDescent="0.25">
      <c r="A36" s="23" t="s">
        <v>194</v>
      </c>
      <c r="B36" s="30" t="s">
        <v>32</v>
      </c>
      <c r="C36" s="38"/>
      <c r="D36" s="31" t="s">
        <v>25</v>
      </c>
      <c r="E36" s="63">
        <f>ROUND(168*10,-2)</f>
        <v>1700</v>
      </c>
      <c r="F36" s="69" t="s">
        <v>156</v>
      </c>
      <c r="G36" s="9">
        <v>2022</v>
      </c>
      <c r="H36" s="9">
        <v>2025</v>
      </c>
      <c r="I36" s="11" t="s">
        <v>117</v>
      </c>
      <c r="J36" s="37"/>
      <c r="K36" s="37" t="s">
        <v>13</v>
      </c>
      <c r="L36" s="37" t="s">
        <v>13</v>
      </c>
      <c r="M36" s="37" t="s">
        <v>13</v>
      </c>
      <c r="N36" s="37" t="s">
        <v>13</v>
      </c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28.5" x14ac:dyDescent="0.25">
      <c r="A37" s="110" t="s">
        <v>195</v>
      </c>
      <c r="B37" s="30" t="s">
        <v>33</v>
      </c>
      <c r="C37" s="38"/>
      <c r="D37" s="31" t="s">
        <v>25</v>
      </c>
      <c r="E37" s="63">
        <f>ROUND(78*10,-2)</f>
        <v>800</v>
      </c>
      <c r="F37" s="69" t="s">
        <v>156</v>
      </c>
      <c r="G37" s="9">
        <v>2022</v>
      </c>
      <c r="H37" s="9">
        <v>2025</v>
      </c>
      <c r="I37" s="11" t="s">
        <v>117</v>
      </c>
      <c r="J37" s="37"/>
      <c r="K37" s="37" t="s">
        <v>13</v>
      </c>
      <c r="L37" s="37" t="s">
        <v>13</v>
      </c>
      <c r="M37" s="37" t="s">
        <v>13</v>
      </c>
      <c r="N37" s="37" t="s">
        <v>13</v>
      </c>
      <c r="O37" s="33"/>
      <c r="P37" s="33"/>
      <c r="Q37" s="33"/>
      <c r="R37" s="33"/>
      <c r="S37" s="33"/>
      <c r="T37" s="33"/>
      <c r="U37" s="33"/>
      <c r="V37" s="33"/>
      <c r="W37" s="33"/>
      <c r="X37" s="34"/>
    </row>
    <row r="38" spans="1:24" ht="28.5" x14ac:dyDescent="0.25">
      <c r="A38" s="23" t="s">
        <v>196</v>
      </c>
      <c r="B38" s="30" t="s">
        <v>34</v>
      </c>
      <c r="C38" s="38"/>
      <c r="D38" s="31" t="s">
        <v>25</v>
      </c>
      <c r="E38" s="63">
        <f>ROUND(78*15,-2)</f>
        <v>1200</v>
      </c>
      <c r="F38" s="69" t="s">
        <v>156</v>
      </c>
      <c r="G38" s="9">
        <v>2022</v>
      </c>
      <c r="H38" s="9">
        <v>2025</v>
      </c>
      <c r="I38" s="11" t="s">
        <v>117</v>
      </c>
      <c r="J38" s="37"/>
      <c r="K38" s="37" t="s">
        <v>13</v>
      </c>
      <c r="L38" s="37" t="s">
        <v>13</v>
      </c>
      <c r="M38" s="37" t="s">
        <v>13</v>
      </c>
      <c r="N38" s="37" t="s">
        <v>13</v>
      </c>
      <c r="O38" s="33"/>
      <c r="P38" s="33"/>
      <c r="Q38" s="33"/>
      <c r="R38" s="33"/>
      <c r="S38" s="33"/>
      <c r="T38" s="33"/>
      <c r="U38" s="33"/>
      <c r="V38" s="33"/>
      <c r="W38" s="33"/>
      <c r="X38" s="34"/>
    </row>
    <row r="39" spans="1:24" ht="28.5" x14ac:dyDescent="0.25">
      <c r="A39" s="110" t="s">
        <v>197</v>
      </c>
      <c r="B39" s="30" t="s">
        <v>35</v>
      </c>
      <c r="C39" s="38"/>
      <c r="D39" s="31" t="s">
        <v>25</v>
      </c>
      <c r="E39" s="63">
        <f>ROUND(78*145,-2)</f>
        <v>11300</v>
      </c>
      <c r="F39" s="69" t="s">
        <v>156</v>
      </c>
      <c r="G39" s="9">
        <v>2022</v>
      </c>
      <c r="H39" s="9">
        <v>2025</v>
      </c>
      <c r="I39" s="11" t="s">
        <v>117</v>
      </c>
      <c r="J39" s="37"/>
      <c r="K39" s="37" t="s">
        <v>13</v>
      </c>
      <c r="L39" s="37" t="s">
        <v>13</v>
      </c>
      <c r="M39" s="37" t="s">
        <v>13</v>
      </c>
      <c r="N39" s="37" t="s">
        <v>13</v>
      </c>
      <c r="O39" s="33"/>
      <c r="P39" s="33"/>
      <c r="Q39" s="33"/>
      <c r="R39" s="33"/>
      <c r="S39" s="33"/>
      <c r="T39" s="33"/>
      <c r="U39" s="33"/>
      <c r="V39" s="33"/>
      <c r="W39" s="33"/>
      <c r="X39" s="34"/>
    </row>
    <row r="40" spans="1:24" ht="28.5" x14ac:dyDescent="0.25">
      <c r="A40" s="23" t="s">
        <v>198</v>
      </c>
      <c r="B40" s="30" t="s">
        <v>36</v>
      </c>
      <c r="C40" s="38"/>
      <c r="D40" s="31" t="s">
        <v>25</v>
      </c>
      <c r="E40" s="63">
        <v>1000</v>
      </c>
      <c r="F40" s="69" t="s">
        <v>156</v>
      </c>
      <c r="G40" s="9">
        <v>2022</v>
      </c>
      <c r="H40" s="9">
        <v>2025</v>
      </c>
      <c r="I40" s="11" t="s">
        <v>117</v>
      </c>
      <c r="J40" s="37"/>
      <c r="K40" s="37" t="s">
        <v>13</v>
      </c>
      <c r="L40" s="37" t="s">
        <v>13</v>
      </c>
      <c r="M40" s="37" t="s">
        <v>13</v>
      </c>
      <c r="N40" s="37" t="s">
        <v>13</v>
      </c>
      <c r="O40" s="33"/>
      <c r="P40" s="33"/>
      <c r="Q40" s="33"/>
      <c r="R40" s="33"/>
      <c r="S40" s="33"/>
      <c r="T40" s="33"/>
      <c r="U40" s="33"/>
      <c r="V40" s="33"/>
      <c r="W40" s="33"/>
      <c r="X40" s="34"/>
    </row>
    <row r="41" spans="1:24" ht="28.5" x14ac:dyDescent="0.25">
      <c r="A41" s="110" t="s">
        <v>199</v>
      </c>
      <c r="B41" s="30" t="s">
        <v>37</v>
      </c>
      <c r="C41" s="38"/>
      <c r="D41" s="31" t="s">
        <v>25</v>
      </c>
      <c r="E41" s="63">
        <f>ROUND(78*90,-2)</f>
        <v>7000</v>
      </c>
      <c r="F41" s="69" t="s">
        <v>156</v>
      </c>
      <c r="G41" s="9">
        <v>2022</v>
      </c>
      <c r="H41" s="9">
        <v>2025</v>
      </c>
      <c r="I41" s="11" t="s">
        <v>117</v>
      </c>
      <c r="J41" s="37"/>
      <c r="K41" s="37" t="s">
        <v>13</v>
      </c>
      <c r="L41" s="37" t="s">
        <v>13</v>
      </c>
      <c r="M41" s="37" t="s">
        <v>13</v>
      </c>
      <c r="N41" s="37" t="s">
        <v>13</v>
      </c>
      <c r="O41" s="33"/>
      <c r="P41" s="33"/>
      <c r="Q41" s="33"/>
      <c r="R41" s="33"/>
      <c r="S41" s="33"/>
      <c r="T41" s="33"/>
      <c r="U41" s="33"/>
      <c r="V41" s="33"/>
      <c r="W41" s="33"/>
      <c r="X41" s="34"/>
    </row>
    <row r="42" spans="1:24" ht="28.5" x14ac:dyDescent="0.25">
      <c r="A42" s="23" t="s">
        <v>200</v>
      </c>
      <c r="B42" s="30" t="s">
        <v>38</v>
      </c>
      <c r="C42" s="38"/>
      <c r="D42" s="31" t="s">
        <v>25</v>
      </c>
      <c r="E42" s="63">
        <f>ROUND(91*12,-2)</f>
        <v>1100</v>
      </c>
      <c r="F42" s="69" t="s">
        <v>156</v>
      </c>
      <c r="G42" s="9">
        <v>2022</v>
      </c>
      <c r="H42" s="9">
        <v>2025</v>
      </c>
      <c r="I42" s="11" t="s">
        <v>117</v>
      </c>
      <c r="J42" s="37"/>
      <c r="K42" s="37" t="s">
        <v>13</v>
      </c>
      <c r="L42" s="37" t="s">
        <v>13</v>
      </c>
      <c r="M42" s="37" t="s">
        <v>13</v>
      </c>
      <c r="N42" s="37" t="s">
        <v>13</v>
      </c>
      <c r="O42" s="33"/>
      <c r="P42" s="33"/>
      <c r="Q42" s="33"/>
      <c r="R42" s="33"/>
      <c r="S42" s="33"/>
      <c r="T42" s="33"/>
      <c r="U42" s="33"/>
      <c r="V42" s="33"/>
      <c r="W42" s="33"/>
      <c r="X42" s="34"/>
    </row>
    <row r="43" spans="1:24" ht="28.5" x14ac:dyDescent="0.25">
      <c r="A43" s="110" t="s">
        <v>201</v>
      </c>
      <c r="B43" s="30" t="s">
        <v>127</v>
      </c>
      <c r="C43" s="38"/>
      <c r="D43" s="31" t="s">
        <v>25</v>
      </c>
      <c r="E43" s="63">
        <f>ROUND(78*12,-2)</f>
        <v>900</v>
      </c>
      <c r="F43" s="69" t="s">
        <v>156</v>
      </c>
      <c r="G43" s="9">
        <v>2022</v>
      </c>
      <c r="H43" s="9">
        <v>2025</v>
      </c>
      <c r="I43" s="11" t="s">
        <v>117</v>
      </c>
      <c r="J43" s="37"/>
      <c r="K43" s="37" t="s">
        <v>13</v>
      </c>
      <c r="L43" s="37" t="s">
        <v>13</v>
      </c>
      <c r="M43" s="37" t="s">
        <v>13</v>
      </c>
      <c r="N43" s="37" t="s">
        <v>13</v>
      </c>
      <c r="O43" s="33"/>
      <c r="P43" s="33"/>
      <c r="Q43" s="33"/>
      <c r="R43" s="33"/>
      <c r="S43" s="33"/>
      <c r="T43" s="33"/>
      <c r="U43" s="33"/>
      <c r="V43" s="33"/>
      <c r="W43" s="33"/>
      <c r="X43" s="34"/>
    </row>
    <row r="44" spans="1:24" ht="28.5" x14ac:dyDescent="0.25">
      <c r="A44" s="23" t="s">
        <v>202</v>
      </c>
      <c r="B44" s="30" t="s">
        <v>39</v>
      </c>
      <c r="C44" s="38"/>
      <c r="D44" s="31" t="s">
        <v>25</v>
      </c>
      <c r="E44" s="63">
        <f>ROUND(78*13,-2)</f>
        <v>1000</v>
      </c>
      <c r="F44" s="69" t="s">
        <v>156</v>
      </c>
      <c r="G44" s="9">
        <v>2022</v>
      </c>
      <c r="H44" s="9">
        <v>2025</v>
      </c>
      <c r="I44" s="11" t="s">
        <v>117</v>
      </c>
      <c r="J44" s="37"/>
      <c r="K44" s="37" t="s">
        <v>13</v>
      </c>
      <c r="L44" s="37" t="s">
        <v>13</v>
      </c>
      <c r="M44" s="37" t="s">
        <v>13</v>
      </c>
      <c r="N44" s="37" t="s">
        <v>13</v>
      </c>
      <c r="O44" s="33"/>
      <c r="P44" s="33"/>
      <c r="Q44" s="33"/>
      <c r="R44" s="33"/>
      <c r="S44" s="33"/>
      <c r="T44" s="33"/>
      <c r="U44" s="33"/>
      <c r="V44" s="33"/>
      <c r="W44" s="33"/>
      <c r="X44" s="34"/>
    </row>
    <row r="45" spans="1:24" ht="28.5" x14ac:dyDescent="0.25">
      <c r="A45" s="110" t="s">
        <v>203</v>
      </c>
      <c r="B45" s="30" t="s">
        <v>128</v>
      </c>
      <c r="C45" s="38"/>
      <c r="D45" s="31" t="s">
        <v>25</v>
      </c>
      <c r="E45" s="63">
        <f>ROUND(91*12,-2)</f>
        <v>1100</v>
      </c>
      <c r="F45" s="69" t="s">
        <v>156</v>
      </c>
      <c r="G45" s="9">
        <v>2022</v>
      </c>
      <c r="H45" s="9">
        <v>2025</v>
      </c>
      <c r="I45" s="11" t="s">
        <v>117</v>
      </c>
      <c r="J45" s="37"/>
      <c r="K45" s="37" t="s">
        <v>13</v>
      </c>
      <c r="L45" s="37" t="s">
        <v>13</v>
      </c>
      <c r="M45" s="37" t="s">
        <v>13</v>
      </c>
      <c r="N45" s="37" t="s">
        <v>13</v>
      </c>
      <c r="O45" s="33"/>
      <c r="P45" s="33"/>
      <c r="Q45" s="33"/>
      <c r="R45" s="33"/>
      <c r="S45" s="33"/>
      <c r="T45" s="33"/>
      <c r="U45" s="33"/>
      <c r="V45" s="33"/>
      <c r="W45" s="33"/>
      <c r="X45" s="34"/>
    </row>
    <row r="46" spans="1:24" ht="28.5" x14ac:dyDescent="0.25">
      <c r="A46" s="23" t="s">
        <v>204</v>
      </c>
      <c r="B46" s="30" t="s">
        <v>113</v>
      </c>
      <c r="C46" s="38"/>
      <c r="D46" s="31" t="s">
        <v>25</v>
      </c>
      <c r="E46" s="63">
        <v>1000</v>
      </c>
      <c r="F46" s="69" t="s">
        <v>156</v>
      </c>
      <c r="G46" s="9">
        <v>2022</v>
      </c>
      <c r="H46" s="9">
        <v>2025</v>
      </c>
      <c r="I46" s="11" t="s">
        <v>117</v>
      </c>
      <c r="J46" s="37"/>
      <c r="K46" s="37" t="s">
        <v>13</v>
      </c>
      <c r="L46" s="37" t="s">
        <v>13</v>
      </c>
      <c r="M46" s="37" t="s">
        <v>13</v>
      </c>
      <c r="N46" s="37" t="s">
        <v>13</v>
      </c>
      <c r="O46" s="33"/>
      <c r="P46" s="33"/>
      <c r="Q46" s="33"/>
      <c r="R46" s="33"/>
      <c r="S46" s="33"/>
      <c r="T46" s="33"/>
      <c r="U46" s="33"/>
      <c r="V46" s="33"/>
      <c r="W46" s="33"/>
      <c r="X46" s="34"/>
    </row>
    <row r="47" spans="1:24" ht="28.5" x14ac:dyDescent="0.25">
      <c r="A47" s="110" t="s">
        <v>205</v>
      </c>
      <c r="B47" s="30" t="s">
        <v>40</v>
      </c>
      <c r="C47" s="38"/>
      <c r="D47" s="31" t="s">
        <v>25</v>
      </c>
      <c r="E47" s="63">
        <f>ROUND(86*630,-2)</f>
        <v>54200</v>
      </c>
      <c r="F47" s="69" t="s">
        <v>156</v>
      </c>
      <c r="G47" s="9">
        <v>2022</v>
      </c>
      <c r="H47" s="9">
        <v>2025</v>
      </c>
      <c r="I47" s="11" t="s">
        <v>117</v>
      </c>
      <c r="J47" s="37"/>
      <c r="K47" s="37" t="s">
        <v>13</v>
      </c>
      <c r="L47" s="37" t="s">
        <v>13</v>
      </c>
      <c r="M47" s="37" t="s">
        <v>13</v>
      </c>
      <c r="N47" s="37" t="s">
        <v>13</v>
      </c>
      <c r="O47" s="33"/>
      <c r="P47" s="33"/>
      <c r="Q47" s="33"/>
      <c r="R47" s="33"/>
      <c r="S47" s="33"/>
      <c r="T47" s="33"/>
      <c r="U47" s="33"/>
      <c r="V47" s="33"/>
      <c r="W47" s="33"/>
      <c r="X47" s="34"/>
    </row>
    <row r="48" spans="1:24" ht="28.5" x14ac:dyDescent="0.25">
      <c r="A48" s="23" t="s">
        <v>206</v>
      </c>
      <c r="B48" s="30" t="s">
        <v>41</v>
      </c>
      <c r="C48" s="38"/>
      <c r="D48" s="31" t="s">
        <v>25</v>
      </c>
      <c r="E48" s="63">
        <f>ROUND(86*1100,-2)</f>
        <v>94600</v>
      </c>
      <c r="F48" s="69" t="s">
        <v>156</v>
      </c>
      <c r="G48" s="9">
        <v>2022</v>
      </c>
      <c r="H48" s="9">
        <v>2025</v>
      </c>
      <c r="I48" s="11" t="s">
        <v>117</v>
      </c>
      <c r="J48" s="37"/>
      <c r="K48" s="37" t="s">
        <v>13</v>
      </c>
      <c r="L48" s="37" t="s">
        <v>13</v>
      </c>
      <c r="M48" s="37" t="s">
        <v>13</v>
      </c>
      <c r="N48" s="37" t="s">
        <v>13</v>
      </c>
      <c r="O48" s="33"/>
      <c r="P48" s="33"/>
      <c r="Q48" s="33"/>
      <c r="R48" s="33"/>
      <c r="S48" s="33"/>
      <c r="T48" s="33"/>
      <c r="U48" s="33"/>
      <c r="V48" s="33"/>
      <c r="W48" s="33"/>
      <c r="X48" s="34"/>
    </row>
    <row r="49" spans="1:24" ht="28.5" x14ac:dyDescent="0.25">
      <c r="A49" s="110" t="s">
        <v>207</v>
      </c>
      <c r="B49" s="30" t="s">
        <v>42</v>
      </c>
      <c r="C49" s="38"/>
      <c r="D49" s="31" t="s">
        <v>25</v>
      </c>
      <c r="E49" s="63">
        <f>ROUND(78*230,-2)</f>
        <v>17900</v>
      </c>
      <c r="F49" s="69" t="s">
        <v>156</v>
      </c>
      <c r="G49" s="9">
        <v>2022</v>
      </c>
      <c r="H49" s="9">
        <v>2025</v>
      </c>
      <c r="I49" s="11" t="s">
        <v>117</v>
      </c>
      <c r="J49" s="37"/>
      <c r="K49" s="37" t="s">
        <v>13</v>
      </c>
      <c r="L49" s="37" t="s">
        <v>13</v>
      </c>
      <c r="M49" s="37" t="s">
        <v>13</v>
      </c>
      <c r="N49" s="37" t="s">
        <v>13</v>
      </c>
      <c r="O49" s="33"/>
      <c r="P49" s="33"/>
      <c r="Q49" s="33"/>
      <c r="R49" s="33"/>
      <c r="S49" s="33"/>
      <c r="T49" s="33"/>
      <c r="U49" s="33"/>
      <c r="V49" s="33"/>
      <c r="W49" s="33"/>
      <c r="X49" s="34"/>
    </row>
    <row r="50" spans="1:24" ht="28.5" x14ac:dyDescent="0.25">
      <c r="A50" s="23" t="s">
        <v>208</v>
      </c>
      <c r="B50" s="30" t="s">
        <v>43</v>
      </c>
      <c r="C50" s="38"/>
      <c r="D50" s="31" t="s">
        <v>25</v>
      </c>
      <c r="E50" s="63">
        <f>ROUND(147*300,-2)</f>
        <v>44100</v>
      </c>
      <c r="F50" s="69" t="s">
        <v>156</v>
      </c>
      <c r="G50" s="9">
        <v>2022</v>
      </c>
      <c r="H50" s="9">
        <v>2025</v>
      </c>
      <c r="I50" s="11" t="s">
        <v>117</v>
      </c>
      <c r="J50" s="37"/>
      <c r="K50" s="37" t="s">
        <v>13</v>
      </c>
      <c r="L50" s="37" t="s">
        <v>13</v>
      </c>
      <c r="M50" s="37" t="s">
        <v>13</v>
      </c>
      <c r="N50" s="37" t="s">
        <v>13</v>
      </c>
      <c r="O50" s="33"/>
      <c r="P50" s="33"/>
      <c r="Q50" s="33"/>
      <c r="R50" s="33"/>
      <c r="S50" s="33"/>
      <c r="T50" s="33"/>
      <c r="U50" s="33"/>
      <c r="V50" s="33"/>
      <c r="W50" s="33"/>
      <c r="X50" s="34"/>
    </row>
    <row r="51" spans="1:24" ht="28.5" x14ac:dyDescent="0.25">
      <c r="A51" s="110" t="s">
        <v>209</v>
      </c>
      <c r="B51" s="30" t="s">
        <v>44</v>
      </c>
      <c r="C51" s="38"/>
      <c r="D51" s="31" t="s">
        <v>25</v>
      </c>
      <c r="E51" s="63">
        <f>ROUND(168*70,-2)</f>
        <v>11800</v>
      </c>
      <c r="F51" s="69" t="s">
        <v>156</v>
      </c>
      <c r="G51" s="9">
        <v>2022</v>
      </c>
      <c r="H51" s="9">
        <v>2025</v>
      </c>
      <c r="I51" s="11" t="s">
        <v>117</v>
      </c>
      <c r="J51" s="37"/>
      <c r="K51" s="37" t="s">
        <v>13</v>
      </c>
      <c r="L51" s="37" t="s">
        <v>13</v>
      </c>
      <c r="M51" s="37" t="s">
        <v>13</v>
      </c>
      <c r="N51" s="37" t="s">
        <v>13</v>
      </c>
      <c r="O51" s="33"/>
      <c r="P51" s="33"/>
      <c r="Q51" s="33"/>
      <c r="R51" s="33"/>
      <c r="S51" s="33"/>
      <c r="T51" s="33"/>
      <c r="U51" s="33"/>
      <c r="V51" s="33"/>
      <c r="W51" s="33"/>
      <c r="X51" s="34"/>
    </row>
    <row r="52" spans="1:24" ht="28.5" x14ac:dyDescent="0.25">
      <c r="A52" s="23" t="s">
        <v>210</v>
      </c>
      <c r="B52" s="30" t="s">
        <v>45</v>
      </c>
      <c r="C52" s="38"/>
      <c r="D52" s="31" t="s">
        <v>25</v>
      </c>
      <c r="E52" s="63">
        <f>ROUND(116*37,-2)</f>
        <v>4300</v>
      </c>
      <c r="F52" s="69" t="s">
        <v>156</v>
      </c>
      <c r="G52" s="9">
        <v>2022</v>
      </c>
      <c r="H52" s="9">
        <v>2025</v>
      </c>
      <c r="I52" s="11" t="s">
        <v>117</v>
      </c>
      <c r="J52" s="37"/>
      <c r="K52" s="37" t="s">
        <v>13</v>
      </c>
      <c r="L52" s="37" t="s">
        <v>13</v>
      </c>
      <c r="M52" s="37" t="s">
        <v>13</v>
      </c>
      <c r="N52" s="37" t="s">
        <v>13</v>
      </c>
      <c r="O52" s="33"/>
      <c r="P52" s="33"/>
      <c r="Q52" s="33"/>
      <c r="R52" s="33"/>
      <c r="S52" s="33"/>
      <c r="T52" s="33"/>
      <c r="U52" s="33"/>
      <c r="V52" s="33"/>
      <c r="W52" s="33"/>
      <c r="X52" s="34"/>
    </row>
    <row r="53" spans="1:24" ht="28.5" x14ac:dyDescent="0.25">
      <c r="A53" s="110" t="s">
        <v>211</v>
      </c>
      <c r="B53" s="30" t="s">
        <v>46</v>
      </c>
      <c r="C53" s="38"/>
      <c r="D53" s="31" t="s">
        <v>25</v>
      </c>
      <c r="E53" s="63">
        <f>ROUND(78*67,-2)</f>
        <v>5200</v>
      </c>
      <c r="F53" s="69" t="s">
        <v>156</v>
      </c>
      <c r="G53" s="9">
        <v>2022</v>
      </c>
      <c r="H53" s="9">
        <v>2025</v>
      </c>
      <c r="I53" s="11" t="s">
        <v>117</v>
      </c>
      <c r="J53" s="37"/>
      <c r="K53" s="37" t="s">
        <v>13</v>
      </c>
      <c r="L53" s="37" t="s">
        <v>13</v>
      </c>
      <c r="M53" s="37" t="s">
        <v>13</v>
      </c>
      <c r="N53" s="37" t="s">
        <v>13</v>
      </c>
      <c r="O53" s="33"/>
      <c r="P53" s="33"/>
      <c r="Q53" s="33"/>
      <c r="R53" s="33"/>
      <c r="S53" s="33"/>
      <c r="T53" s="33"/>
      <c r="U53" s="33"/>
      <c r="V53" s="33"/>
      <c r="W53" s="33"/>
      <c r="X53" s="34"/>
    </row>
    <row r="54" spans="1:24" ht="28.5" x14ac:dyDescent="0.25">
      <c r="A54" s="23" t="s">
        <v>212</v>
      </c>
      <c r="B54" s="30" t="s">
        <v>47</v>
      </c>
      <c r="C54" s="38"/>
      <c r="D54" s="31" t="s">
        <v>25</v>
      </c>
      <c r="E54" s="63">
        <f>ROUND(78*140,-2)</f>
        <v>10900</v>
      </c>
      <c r="F54" s="69" t="s">
        <v>156</v>
      </c>
      <c r="G54" s="9">
        <v>2022</v>
      </c>
      <c r="H54" s="9">
        <v>2025</v>
      </c>
      <c r="I54" s="11" t="s">
        <v>117</v>
      </c>
      <c r="J54" s="37"/>
      <c r="K54" s="37" t="s">
        <v>13</v>
      </c>
      <c r="L54" s="37" t="s">
        <v>13</v>
      </c>
      <c r="M54" s="37" t="s">
        <v>13</v>
      </c>
      <c r="N54" s="37" t="s">
        <v>13</v>
      </c>
      <c r="O54" s="33"/>
      <c r="P54" s="33"/>
      <c r="Q54" s="33"/>
      <c r="R54" s="33"/>
      <c r="S54" s="33"/>
      <c r="T54" s="33"/>
      <c r="U54" s="33"/>
      <c r="V54" s="33"/>
      <c r="W54" s="33"/>
      <c r="X54" s="34"/>
    </row>
    <row r="55" spans="1:24" ht="28.5" x14ac:dyDescent="0.25">
      <c r="A55" s="110" t="s">
        <v>213</v>
      </c>
      <c r="B55" s="30" t="s">
        <v>48</v>
      </c>
      <c r="C55" s="38"/>
      <c r="D55" s="31" t="s">
        <v>25</v>
      </c>
      <c r="E55" s="63">
        <f>ROUND(86*484,-2)</f>
        <v>41600</v>
      </c>
      <c r="F55" s="69" t="s">
        <v>156</v>
      </c>
      <c r="G55" s="9">
        <v>2022</v>
      </c>
      <c r="H55" s="9">
        <v>2025</v>
      </c>
      <c r="I55" s="11" t="s">
        <v>117</v>
      </c>
      <c r="J55" s="37"/>
      <c r="K55" s="37" t="s">
        <v>13</v>
      </c>
      <c r="L55" s="37" t="s">
        <v>13</v>
      </c>
      <c r="M55" s="37" t="s">
        <v>13</v>
      </c>
      <c r="N55" s="37" t="s">
        <v>13</v>
      </c>
      <c r="O55" s="33"/>
      <c r="P55" s="33"/>
      <c r="Q55" s="33"/>
      <c r="R55" s="33"/>
      <c r="S55" s="33"/>
      <c r="T55" s="33"/>
      <c r="U55" s="33"/>
      <c r="V55" s="33"/>
      <c r="W55" s="33"/>
      <c r="X55" s="34"/>
    </row>
    <row r="56" spans="1:24" ht="28.5" x14ac:dyDescent="0.25">
      <c r="A56" s="23" t="s">
        <v>214</v>
      </c>
      <c r="B56" s="30" t="s">
        <v>49</v>
      </c>
      <c r="C56" s="38"/>
      <c r="D56" s="31" t="s">
        <v>25</v>
      </c>
      <c r="E56" s="63">
        <f>ROUND(91*100,-2)</f>
        <v>9100</v>
      </c>
      <c r="F56" s="69" t="s">
        <v>156</v>
      </c>
      <c r="G56" s="9">
        <v>2022</v>
      </c>
      <c r="H56" s="9">
        <v>2025</v>
      </c>
      <c r="I56" s="11" t="s">
        <v>117</v>
      </c>
      <c r="J56" s="37"/>
      <c r="K56" s="37" t="s">
        <v>13</v>
      </c>
      <c r="L56" s="37" t="s">
        <v>13</v>
      </c>
      <c r="M56" s="37" t="s">
        <v>13</v>
      </c>
      <c r="N56" s="37" t="s">
        <v>13</v>
      </c>
      <c r="O56" s="33"/>
      <c r="P56" s="33"/>
      <c r="Q56" s="33"/>
      <c r="R56" s="33"/>
      <c r="S56" s="33"/>
      <c r="T56" s="33"/>
      <c r="U56" s="33"/>
      <c r="V56" s="33"/>
      <c r="W56" s="33"/>
      <c r="X56" s="34"/>
    </row>
    <row r="57" spans="1:24" ht="28.5" x14ac:dyDescent="0.25">
      <c r="A57" s="110" t="s">
        <v>215</v>
      </c>
      <c r="B57" s="30" t="s">
        <v>50</v>
      </c>
      <c r="C57" s="38"/>
      <c r="D57" s="31" t="s">
        <v>25</v>
      </c>
      <c r="E57" s="63">
        <f>ROUND(91*70,-2)</f>
        <v>6400</v>
      </c>
      <c r="F57" s="69" t="s">
        <v>156</v>
      </c>
      <c r="G57" s="9">
        <v>2022</v>
      </c>
      <c r="H57" s="9">
        <v>2025</v>
      </c>
      <c r="I57" s="11" t="s">
        <v>117</v>
      </c>
      <c r="J57" s="37"/>
      <c r="K57" s="37" t="s">
        <v>13</v>
      </c>
      <c r="L57" s="37" t="s">
        <v>13</v>
      </c>
      <c r="M57" s="37" t="s">
        <v>13</v>
      </c>
      <c r="N57" s="37" t="s">
        <v>13</v>
      </c>
      <c r="O57" s="33"/>
      <c r="P57" s="33"/>
      <c r="Q57" s="33"/>
      <c r="R57" s="33"/>
      <c r="S57" s="33"/>
      <c r="T57" s="33"/>
      <c r="U57" s="33"/>
      <c r="V57" s="33"/>
      <c r="W57" s="33"/>
      <c r="X57" s="34"/>
    </row>
    <row r="58" spans="1:24" ht="28.5" x14ac:dyDescent="0.25">
      <c r="A58" s="23" t="s">
        <v>216</v>
      </c>
      <c r="B58" s="30" t="s">
        <v>51</v>
      </c>
      <c r="C58" s="38"/>
      <c r="D58" s="31" t="s">
        <v>25</v>
      </c>
      <c r="E58" s="63">
        <f>ROUND(91*30,-2)</f>
        <v>2700</v>
      </c>
      <c r="F58" s="69" t="s">
        <v>156</v>
      </c>
      <c r="G58" s="9">
        <v>2022</v>
      </c>
      <c r="H58" s="9">
        <v>2025</v>
      </c>
      <c r="I58" s="11" t="s">
        <v>117</v>
      </c>
      <c r="J58" s="37"/>
      <c r="K58" s="37" t="s">
        <v>13</v>
      </c>
      <c r="L58" s="37" t="s">
        <v>13</v>
      </c>
      <c r="M58" s="37" t="s">
        <v>13</v>
      </c>
      <c r="N58" s="37" t="s">
        <v>13</v>
      </c>
      <c r="O58" s="33"/>
      <c r="P58" s="33"/>
      <c r="Q58" s="33"/>
      <c r="R58" s="33"/>
      <c r="S58" s="33"/>
      <c r="T58" s="33"/>
      <c r="U58" s="33"/>
      <c r="V58" s="33"/>
      <c r="W58" s="33"/>
      <c r="X58" s="34"/>
    </row>
    <row r="59" spans="1:24" ht="28.5" x14ac:dyDescent="0.25">
      <c r="A59" s="110" t="s">
        <v>217</v>
      </c>
      <c r="B59" s="30" t="s">
        <v>114</v>
      </c>
      <c r="C59" s="38"/>
      <c r="D59" s="31" t="s">
        <v>25</v>
      </c>
      <c r="E59" s="63">
        <f>ROUND(91*145,-2)</f>
        <v>13200</v>
      </c>
      <c r="F59" s="69" t="s">
        <v>156</v>
      </c>
      <c r="G59" s="9">
        <v>2022</v>
      </c>
      <c r="H59" s="9">
        <v>2025</v>
      </c>
      <c r="I59" s="11" t="s">
        <v>117</v>
      </c>
      <c r="J59" s="37"/>
      <c r="K59" s="37" t="s">
        <v>13</v>
      </c>
      <c r="L59" s="37" t="s">
        <v>13</v>
      </c>
      <c r="M59" s="37" t="s">
        <v>13</v>
      </c>
      <c r="N59" s="37" t="s">
        <v>13</v>
      </c>
      <c r="O59" s="33"/>
      <c r="P59" s="33"/>
      <c r="Q59" s="33"/>
      <c r="R59" s="33"/>
      <c r="S59" s="33"/>
      <c r="T59" s="33"/>
      <c r="U59" s="33"/>
      <c r="V59" s="33"/>
      <c r="W59" s="33"/>
      <c r="X59" s="34"/>
    </row>
    <row r="60" spans="1:24" ht="28.5" x14ac:dyDescent="0.25">
      <c r="A60" s="23" t="s">
        <v>218</v>
      </c>
      <c r="B60" s="30" t="s">
        <v>52</v>
      </c>
      <c r="C60" s="38"/>
      <c r="D60" s="31" t="s">
        <v>25</v>
      </c>
      <c r="E60" s="63">
        <f>ROUND(91*260,-2)</f>
        <v>23700</v>
      </c>
      <c r="F60" s="69" t="s">
        <v>156</v>
      </c>
      <c r="G60" s="9">
        <v>2022</v>
      </c>
      <c r="H60" s="9">
        <v>2025</v>
      </c>
      <c r="I60" s="11" t="s">
        <v>117</v>
      </c>
      <c r="J60" s="37"/>
      <c r="K60" s="37" t="s">
        <v>13</v>
      </c>
      <c r="L60" s="37" t="s">
        <v>13</v>
      </c>
      <c r="M60" s="37" t="s">
        <v>13</v>
      </c>
      <c r="N60" s="37" t="s">
        <v>13</v>
      </c>
      <c r="O60" s="33"/>
      <c r="P60" s="33"/>
      <c r="Q60" s="33"/>
      <c r="R60" s="33"/>
      <c r="S60" s="33"/>
      <c r="T60" s="33"/>
      <c r="U60" s="33"/>
      <c r="V60" s="33"/>
      <c r="W60" s="33"/>
      <c r="X60" s="34"/>
    </row>
    <row r="61" spans="1:24" ht="28.5" x14ac:dyDescent="0.25">
      <c r="A61" s="110" t="s">
        <v>219</v>
      </c>
      <c r="B61" s="30" t="s">
        <v>129</v>
      </c>
      <c r="C61" s="38"/>
      <c r="D61" s="31" t="s">
        <v>25</v>
      </c>
      <c r="E61" s="63">
        <v>8500</v>
      </c>
      <c r="F61" s="69" t="s">
        <v>156</v>
      </c>
      <c r="G61" s="9">
        <v>2022</v>
      </c>
      <c r="H61" s="9">
        <v>2025</v>
      </c>
      <c r="I61" s="11" t="s">
        <v>117</v>
      </c>
      <c r="J61" s="37"/>
      <c r="K61" s="37" t="s">
        <v>13</v>
      </c>
      <c r="L61" s="37" t="s">
        <v>13</v>
      </c>
      <c r="M61" s="37" t="s">
        <v>13</v>
      </c>
      <c r="N61" s="37" t="s">
        <v>13</v>
      </c>
      <c r="O61" s="33"/>
      <c r="P61" s="33"/>
      <c r="Q61" s="33"/>
      <c r="R61" s="33"/>
      <c r="S61" s="33"/>
      <c r="T61" s="33"/>
      <c r="U61" s="33"/>
      <c r="V61" s="33"/>
      <c r="W61" s="33"/>
      <c r="X61" s="34"/>
    </row>
    <row r="62" spans="1:24" ht="28.5" x14ac:dyDescent="0.25">
      <c r="A62" s="23" t="s">
        <v>220</v>
      </c>
      <c r="B62" s="30" t="s">
        <v>104</v>
      </c>
      <c r="C62" s="38"/>
      <c r="D62" s="31" t="s">
        <v>25</v>
      </c>
      <c r="E62" s="63">
        <v>11400</v>
      </c>
      <c r="F62" s="69" t="s">
        <v>156</v>
      </c>
      <c r="G62" s="9">
        <v>2022</v>
      </c>
      <c r="H62" s="9">
        <v>2025</v>
      </c>
      <c r="I62" s="11" t="s">
        <v>117</v>
      </c>
      <c r="J62" s="37"/>
      <c r="K62" s="37" t="s">
        <v>13</v>
      </c>
      <c r="L62" s="37" t="s">
        <v>13</v>
      </c>
      <c r="M62" s="37" t="s">
        <v>13</v>
      </c>
      <c r="N62" s="37" t="s">
        <v>13</v>
      </c>
      <c r="O62" s="33"/>
      <c r="P62" s="33"/>
      <c r="Q62" s="33"/>
      <c r="R62" s="33"/>
      <c r="S62" s="33"/>
      <c r="T62" s="33"/>
      <c r="U62" s="33"/>
      <c r="V62" s="33"/>
      <c r="W62" s="33"/>
      <c r="X62" s="34"/>
    </row>
    <row r="63" spans="1:24" ht="28.5" x14ac:dyDescent="0.25">
      <c r="A63" s="110" t="s">
        <v>221</v>
      </c>
      <c r="B63" s="30" t="s">
        <v>105</v>
      </c>
      <c r="C63" s="38"/>
      <c r="D63" s="31" t="s">
        <v>25</v>
      </c>
      <c r="E63" s="63">
        <v>21500</v>
      </c>
      <c r="F63" s="69" t="s">
        <v>156</v>
      </c>
      <c r="G63" s="9">
        <v>2022</v>
      </c>
      <c r="H63" s="9">
        <v>2025</v>
      </c>
      <c r="I63" s="11" t="s">
        <v>117</v>
      </c>
      <c r="J63" s="37"/>
      <c r="K63" s="37" t="s">
        <v>13</v>
      </c>
      <c r="L63" s="37" t="s">
        <v>13</v>
      </c>
      <c r="M63" s="37" t="s">
        <v>13</v>
      </c>
      <c r="N63" s="37" t="s">
        <v>13</v>
      </c>
      <c r="O63" s="33"/>
      <c r="P63" s="33"/>
      <c r="Q63" s="33"/>
      <c r="R63" s="33"/>
      <c r="S63" s="33"/>
      <c r="T63" s="33"/>
      <c r="U63" s="33"/>
      <c r="V63" s="33"/>
      <c r="W63" s="33"/>
      <c r="X63" s="34"/>
    </row>
    <row r="64" spans="1:24" ht="28.5" x14ac:dyDescent="0.25">
      <c r="A64" s="23" t="s">
        <v>222</v>
      </c>
      <c r="B64" s="30" t="s">
        <v>106</v>
      </c>
      <c r="C64" s="38"/>
      <c r="D64" s="31" t="s">
        <v>25</v>
      </c>
      <c r="E64" s="63">
        <v>3000</v>
      </c>
      <c r="F64" s="69" t="s">
        <v>156</v>
      </c>
      <c r="G64" s="9">
        <v>2022</v>
      </c>
      <c r="H64" s="9">
        <v>2025</v>
      </c>
      <c r="I64" s="11" t="s">
        <v>117</v>
      </c>
      <c r="J64" s="37"/>
      <c r="K64" s="37" t="s">
        <v>13</v>
      </c>
      <c r="L64" s="37" t="s">
        <v>13</v>
      </c>
      <c r="M64" s="37" t="s">
        <v>13</v>
      </c>
      <c r="N64" s="37" t="s">
        <v>13</v>
      </c>
      <c r="O64" s="33"/>
      <c r="P64" s="33"/>
      <c r="Q64" s="33"/>
      <c r="R64" s="33"/>
      <c r="S64" s="33"/>
      <c r="T64" s="33"/>
      <c r="U64" s="33"/>
      <c r="V64" s="33"/>
      <c r="W64" s="33"/>
      <c r="X64" s="34"/>
    </row>
    <row r="65" spans="1:24" ht="28.5" x14ac:dyDescent="0.25">
      <c r="A65" s="110" t="s">
        <v>223</v>
      </c>
      <c r="B65" s="30" t="s">
        <v>107</v>
      </c>
      <c r="C65" s="38"/>
      <c r="D65" s="31" t="s">
        <v>25</v>
      </c>
      <c r="E65" s="63">
        <v>3600</v>
      </c>
      <c r="F65" s="69" t="s">
        <v>156</v>
      </c>
      <c r="G65" s="9">
        <v>2022</v>
      </c>
      <c r="H65" s="9">
        <v>2025</v>
      </c>
      <c r="I65" s="11" t="s">
        <v>117</v>
      </c>
      <c r="J65" s="37"/>
      <c r="K65" s="37" t="s">
        <v>13</v>
      </c>
      <c r="L65" s="37" t="s">
        <v>13</v>
      </c>
      <c r="M65" s="37" t="s">
        <v>13</v>
      </c>
      <c r="N65" s="37" t="s">
        <v>13</v>
      </c>
      <c r="O65" s="33"/>
      <c r="P65" s="33"/>
      <c r="Q65" s="33"/>
      <c r="R65" s="33"/>
      <c r="S65" s="33"/>
      <c r="T65" s="33"/>
      <c r="U65" s="33"/>
      <c r="V65" s="33"/>
      <c r="W65" s="33"/>
      <c r="X65" s="34"/>
    </row>
    <row r="66" spans="1:24" ht="28.5" x14ac:dyDescent="0.25">
      <c r="A66" s="23" t="s">
        <v>224</v>
      </c>
      <c r="B66" s="30" t="s">
        <v>53</v>
      </c>
      <c r="C66" s="38"/>
      <c r="D66" s="31" t="s">
        <v>25</v>
      </c>
      <c r="E66" s="63">
        <f>ROUND(78*70,-2)</f>
        <v>5500</v>
      </c>
      <c r="F66" s="69" t="s">
        <v>156</v>
      </c>
      <c r="G66" s="9">
        <v>2022</v>
      </c>
      <c r="H66" s="9">
        <v>2025</v>
      </c>
      <c r="I66" s="11" t="s">
        <v>117</v>
      </c>
      <c r="J66" s="37"/>
      <c r="K66" s="37" t="s">
        <v>13</v>
      </c>
      <c r="L66" s="37" t="s">
        <v>13</v>
      </c>
      <c r="M66" s="37" t="s">
        <v>13</v>
      </c>
      <c r="N66" s="37" t="s">
        <v>13</v>
      </c>
      <c r="O66" s="33"/>
      <c r="P66" s="33"/>
      <c r="Q66" s="33"/>
      <c r="R66" s="33"/>
      <c r="S66" s="33"/>
      <c r="T66" s="33"/>
      <c r="U66" s="33"/>
      <c r="V66" s="33"/>
      <c r="W66" s="33"/>
      <c r="X66" s="34"/>
    </row>
    <row r="67" spans="1:24" ht="28.5" x14ac:dyDescent="0.25">
      <c r="A67" s="110" t="s">
        <v>225</v>
      </c>
      <c r="B67" s="30" t="s">
        <v>54</v>
      </c>
      <c r="C67" s="38"/>
      <c r="D67" s="31" t="s">
        <v>25</v>
      </c>
      <c r="E67" s="63">
        <f>ROUND(78*19,-2)</f>
        <v>1500</v>
      </c>
      <c r="F67" s="69" t="s">
        <v>156</v>
      </c>
      <c r="G67" s="9">
        <v>2022</v>
      </c>
      <c r="H67" s="9">
        <v>2025</v>
      </c>
      <c r="I67" s="11" t="s">
        <v>117</v>
      </c>
      <c r="J67" s="37"/>
      <c r="K67" s="37" t="s">
        <v>13</v>
      </c>
      <c r="L67" s="37" t="s">
        <v>13</v>
      </c>
      <c r="M67" s="37" t="s">
        <v>13</v>
      </c>
      <c r="N67" s="37" t="s">
        <v>13</v>
      </c>
      <c r="O67" s="33"/>
      <c r="P67" s="33"/>
      <c r="Q67" s="33"/>
      <c r="R67" s="33"/>
      <c r="S67" s="33"/>
      <c r="T67" s="33"/>
      <c r="U67" s="33"/>
      <c r="V67" s="33"/>
      <c r="W67" s="33"/>
      <c r="X67" s="34"/>
    </row>
    <row r="68" spans="1:24" ht="28.5" x14ac:dyDescent="0.25">
      <c r="A68" s="23" t="s">
        <v>226</v>
      </c>
      <c r="B68" s="30" t="s">
        <v>55</v>
      </c>
      <c r="C68" s="38"/>
      <c r="D68" s="31" t="s">
        <v>25</v>
      </c>
      <c r="E68" s="63">
        <f>ROUND(78*177,-2)</f>
        <v>13800</v>
      </c>
      <c r="F68" s="69" t="s">
        <v>156</v>
      </c>
      <c r="G68" s="9">
        <v>2022</v>
      </c>
      <c r="H68" s="9">
        <v>2025</v>
      </c>
      <c r="I68" s="11" t="s">
        <v>117</v>
      </c>
      <c r="J68" s="37"/>
      <c r="K68" s="37" t="s">
        <v>13</v>
      </c>
      <c r="L68" s="37" t="s">
        <v>13</v>
      </c>
      <c r="M68" s="37" t="s">
        <v>13</v>
      </c>
      <c r="N68" s="37" t="s">
        <v>13</v>
      </c>
      <c r="O68" s="33"/>
      <c r="P68" s="33"/>
      <c r="Q68" s="33"/>
      <c r="R68" s="33"/>
      <c r="S68" s="33"/>
      <c r="T68" s="33"/>
      <c r="U68" s="33"/>
      <c r="V68" s="33"/>
      <c r="W68" s="33"/>
      <c r="X68" s="34"/>
    </row>
    <row r="69" spans="1:24" ht="28.5" x14ac:dyDescent="0.25">
      <c r="A69" s="110" t="s">
        <v>227</v>
      </c>
      <c r="B69" s="30" t="s">
        <v>56</v>
      </c>
      <c r="C69" s="38"/>
      <c r="D69" s="31" t="s">
        <v>25</v>
      </c>
      <c r="E69" s="63">
        <f>ROUND(168*1511,-2)</f>
        <v>253800</v>
      </c>
      <c r="F69" s="69" t="s">
        <v>156</v>
      </c>
      <c r="G69" s="9">
        <v>2022</v>
      </c>
      <c r="H69" s="9">
        <v>2025</v>
      </c>
      <c r="I69" s="11" t="s">
        <v>117</v>
      </c>
      <c r="J69" s="37"/>
      <c r="K69" s="37" t="s">
        <v>13</v>
      </c>
      <c r="L69" s="37" t="s">
        <v>13</v>
      </c>
      <c r="M69" s="37" t="s">
        <v>13</v>
      </c>
      <c r="N69" s="37" t="s">
        <v>13</v>
      </c>
      <c r="O69" s="33"/>
      <c r="P69" s="33"/>
      <c r="Q69" s="33"/>
      <c r="R69" s="33"/>
      <c r="S69" s="33"/>
      <c r="T69" s="33"/>
      <c r="U69" s="33"/>
      <c r="V69" s="33"/>
      <c r="W69" s="33"/>
      <c r="X69" s="34"/>
    </row>
    <row r="70" spans="1:24" ht="28.5" x14ac:dyDescent="0.25">
      <c r="A70" s="23" t="s">
        <v>228</v>
      </c>
      <c r="B70" s="30" t="s">
        <v>115</v>
      </c>
      <c r="C70" s="38"/>
      <c r="D70" s="31" t="s">
        <v>25</v>
      </c>
      <c r="E70" s="63">
        <v>9000</v>
      </c>
      <c r="F70" s="69" t="s">
        <v>156</v>
      </c>
      <c r="G70" s="9">
        <v>2022</v>
      </c>
      <c r="H70" s="9">
        <v>2025</v>
      </c>
      <c r="I70" s="11" t="s">
        <v>117</v>
      </c>
      <c r="J70" s="37"/>
      <c r="K70" s="37" t="s">
        <v>13</v>
      </c>
      <c r="L70" s="37" t="s">
        <v>13</v>
      </c>
      <c r="M70" s="37" t="s">
        <v>13</v>
      </c>
      <c r="N70" s="37" t="s">
        <v>13</v>
      </c>
      <c r="O70" s="33"/>
      <c r="P70" s="33"/>
      <c r="Q70" s="33"/>
      <c r="R70" s="33"/>
      <c r="S70" s="33"/>
      <c r="T70" s="33"/>
      <c r="U70" s="33"/>
      <c r="V70" s="33"/>
      <c r="W70" s="33"/>
      <c r="X70" s="34"/>
    </row>
    <row r="71" spans="1:24" ht="28.5" x14ac:dyDescent="0.25">
      <c r="A71" s="110" t="s">
        <v>229</v>
      </c>
      <c r="B71" s="30" t="s">
        <v>58</v>
      </c>
      <c r="C71" s="38"/>
      <c r="D71" s="31" t="s">
        <v>25</v>
      </c>
      <c r="E71" s="63">
        <v>185000</v>
      </c>
      <c r="F71" s="69" t="s">
        <v>156</v>
      </c>
      <c r="G71" s="9">
        <v>2022</v>
      </c>
      <c r="H71" s="9">
        <v>2025</v>
      </c>
      <c r="I71" s="11" t="s">
        <v>117</v>
      </c>
      <c r="J71" s="37"/>
      <c r="K71" s="37" t="s">
        <v>13</v>
      </c>
      <c r="L71" s="37" t="s">
        <v>13</v>
      </c>
      <c r="M71" s="37" t="s">
        <v>13</v>
      </c>
      <c r="N71" s="37" t="s">
        <v>13</v>
      </c>
      <c r="O71" s="33"/>
      <c r="P71" s="33"/>
      <c r="Q71" s="33"/>
      <c r="R71" s="33"/>
      <c r="S71" s="33"/>
      <c r="T71" s="33"/>
      <c r="U71" s="33"/>
      <c r="V71" s="33"/>
      <c r="W71" s="33"/>
      <c r="X71" s="34"/>
    </row>
    <row r="72" spans="1:24" s="4" customFormat="1" ht="29.25" thickBot="1" x14ac:dyDescent="0.3">
      <c r="A72" s="23" t="s">
        <v>230</v>
      </c>
      <c r="B72" s="39" t="s">
        <v>121</v>
      </c>
      <c r="C72" s="40"/>
      <c r="D72" s="41" t="s">
        <v>25</v>
      </c>
      <c r="E72" s="149">
        <v>11000000</v>
      </c>
      <c r="F72" s="69" t="s">
        <v>156</v>
      </c>
      <c r="G72" s="47">
        <v>2022</v>
      </c>
      <c r="H72" s="47">
        <v>2025</v>
      </c>
      <c r="I72" s="42" t="s">
        <v>117</v>
      </c>
      <c r="J72" s="48"/>
      <c r="K72" s="49" t="s">
        <v>13</v>
      </c>
      <c r="L72" s="49" t="s">
        <v>13</v>
      </c>
      <c r="M72" s="49" t="s">
        <v>13</v>
      </c>
      <c r="N72" s="49" t="s">
        <v>13</v>
      </c>
      <c r="O72" s="48"/>
      <c r="P72" s="48"/>
      <c r="Q72" s="48"/>
      <c r="R72" s="48"/>
      <c r="S72" s="48"/>
      <c r="T72" s="48"/>
      <c r="U72" s="48"/>
      <c r="V72" s="48"/>
      <c r="W72" s="48"/>
      <c r="X72" s="50"/>
    </row>
    <row r="73" spans="1:24" s="78" customFormat="1" ht="16.5" thickTop="1" thickBot="1" x14ac:dyDescent="0.25">
      <c r="A73" s="131" t="s">
        <v>180</v>
      </c>
      <c r="B73" s="132"/>
      <c r="C73" s="132"/>
      <c r="D73" s="133"/>
      <c r="E73" s="75">
        <f>SUM(E25:E72)</f>
        <v>21343677</v>
      </c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5"/>
    </row>
    <row r="74" spans="1:24" ht="29.25" thickTop="1" x14ac:dyDescent="0.25">
      <c r="A74" s="23" t="s">
        <v>231</v>
      </c>
      <c r="B74" s="51" t="s">
        <v>112</v>
      </c>
      <c r="C74" s="52"/>
      <c r="D74" s="53" t="s">
        <v>25</v>
      </c>
      <c r="E74" s="72">
        <f>85000*2</f>
        <v>170000</v>
      </c>
      <c r="F74" s="69" t="s">
        <v>156</v>
      </c>
      <c r="G74" s="54">
        <v>2026</v>
      </c>
      <c r="H74" s="54">
        <v>2035</v>
      </c>
      <c r="I74" s="55" t="s">
        <v>118</v>
      </c>
      <c r="J74" s="56"/>
      <c r="K74" s="56"/>
      <c r="L74" s="56"/>
      <c r="M74" s="56"/>
      <c r="N74" s="56"/>
      <c r="O74" s="56" t="s">
        <v>13</v>
      </c>
      <c r="P74" s="56" t="s">
        <v>13</v>
      </c>
      <c r="Q74" s="56" t="s">
        <v>13</v>
      </c>
      <c r="R74" s="56" t="s">
        <v>13</v>
      </c>
      <c r="S74" s="56" t="s">
        <v>13</v>
      </c>
      <c r="T74" s="56" t="s">
        <v>13</v>
      </c>
      <c r="U74" s="56" t="s">
        <v>13</v>
      </c>
      <c r="V74" s="56" t="s">
        <v>13</v>
      </c>
      <c r="W74" s="56" t="s">
        <v>13</v>
      </c>
      <c r="X74" s="57" t="s">
        <v>13</v>
      </c>
    </row>
    <row r="75" spans="1:24" ht="28.5" x14ac:dyDescent="0.25">
      <c r="A75" s="23" t="s">
        <v>232</v>
      </c>
      <c r="B75" s="35" t="s">
        <v>57</v>
      </c>
      <c r="C75" s="46"/>
      <c r="D75" s="7" t="s">
        <v>25</v>
      </c>
      <c r="E75" s="63">
        <v>897270</v>
      </c>
      <c r="F75" s="69" t="s">
        <v>156</v>
      </c>
      <c r="G75" s="58">
        <v>2026</v>
      </c>
      <c r="H75" s="58">
        <v>2035</v>
      </c>
      <c r="I75" s="11" t="s">
        <v>118</v>
      </c>
      <c r="J75" s="37"/>
      <c r="K75" s="33"/>
      <c r="L75" s="33"/>
      <c r="M75" s="33"/>
      <c r="N75" s="33"/>
      <c r="O75" s="37" t="s">
        <v>13</v>
      </c>
      <c r="P75" s="37" t="s">
        <v>13</v>
      </c>
      <c r="Q75" s="37" t="s">
        <v>13</v>
      </c>
      <c r="R75" s="37" t="s">
        <v>13</v>
      </c>
      <c r="S75" s="37" t="s">
        <v>13</v>
      </c>
      <c r="T75" s="37" t="s">
        <v>13</v>
      </c>
      <c r="U75" s="37" t="s">
        <v>13</v>
      </c>
      <c r="V75" s="37" t="s">
        <v>13</v>
      </c>
      <c r="W75" s="37" t="s">
        <v>13</v>
      </c>
      <c r="X75" s="59" t="s">
        <v>13</v>
      </c>
    </row>
    <row r="76" spans="1:24" ht="28.5" x14ac:dyDescent="0.25">
      <c r="A76" s="23" t="s">
        <v>233</v>
      </c>
      <c r="B76" s="35" t="s">
        <v>148</v>
      </c>
      <c r="C76" s="46"/>
      <c r="D76" s="7" t="s">
        <v>25</v>
      </c>
      <c r="E76" s="63">
        <v>1713600</v>
      </c>
      <c r="F76" s="69" t="s">
        <v>156</v>
      </c>
      <c r="G76" s="58">
        <v>2026</v>
      </c>
      <c r="H76" s="58">
        <v>2035</v>
      </c>
      <c r="I76" s="11" t="s">
        <v>118</v>
      </c>
      <c r="J76" s="37"/>
      <c r="K76" s="33"/>
      <c r="L76" s="33"/>
      <c r="M76" s="33"/>
      <c r="N76" s="33"/>
      <c r="O76" s="37" t="s">
        <v>13</v>
      </c>
      <c r="P76" s="37" t="s">
        <v>13</v>
      </c>
      <c r="Q76" s="37" t="s">
        <v>13</v>
      </c>
      <c r="R76" s="37" t="s">
        <v>13</v>
      </c>
      <c r="S76" s="37" t="s">
        <v>13</v>
      </c>
      <c r="T76" s="37" t="s">
        <v>13</v>
      </c>
      <c r="U76" s="37" t="s">
        <v>13</v>
      </c>
      <c r="V76" s="37" t="s">
        <v>13</v>
      </c>
      <c r="W76" s="37" t="s">
        <v>13</v>
      </c>
      <c r="X76" s="59" t="s">
        <v>13</v>
      </c>
    </row>
    <row r="77" spans="1:24" ht="28.5" x14ac:dyDescent="0.25">
      <c r="A77" s="23" t="s">
        <v>234</v>
      </c>
      <c r="B77" s="30" t="s">
        <v>58</v>
      </c>
      <c r="C77" s="38"/>
      <c r="D77" s="31" t="s">
        <v>25</v>
      </c>
      <c r="E77" s="63">
        <v>365000</v>
      </c>
      <c r="F77" s="69" t="s">
        <v>156</v>
      </c>
      <c r="G77" s="58">
        <v>2026</v>
      </c>
      <c r="H77" s="58">
        <v>2035</v>
      </c>
      <c r="I77" s="11" t="s">
        <v>118</v>
      </c>
      <c r="J77" s="37"/>
      <c r="K77" s="33"/>
      <c r="L77" s="33"/>
      <c r="M77" s="33"/>
      <c r="N77" s="33"/>
      <c r="O77" s="37" t="s">
        <v>13</v>
      </c>
      <c r="P77" s="37" t="s">
        <v>13</v>
      </c>
      <c r="Q77" s="37" t="s">
        <v>13</v>
      </c>
      <c r="R77" s="37" t="s">
        <v>13</v>
      </c>
      <c r="S77" s="37" t="s">
        <v>13</v>
      </c>
      <c r="T77" s="37" t="s">
        <v>13</v>
      </c>
      <c r="U77" s="37" t="s">
        <v>13</v>
      </c>
      <c r="V77" s="37" t="s">
        <v>13</v>
      </c>
      <c r="W77" s="37" t="s">
        <v>13</v>
      </c>
      <c r="X77" s="59" t="s">
        <v>13</v>
      </c>
    </row>
    <row r="78" spans="1:24" ht="28.5" x14ac:dyDescent="0.25">
      <c r="A78" s="23" t="s">
        <v>235</v>
      </c>
      <c r="B78" s="30" t="s">
        <v>59</v>
      </c>
      <c r="C78" s="38"/>
      <c r="D78" s="31" t="s">
        <v>25</v>
      </c>
      <c r="E78" s="63">
        <f>ROUND(168*1515,-2)</f>
        <v>254500</v>
      </c>
      <c r="F78" s="69" t="s">
        <v>156</v>
      </c>
      <c r="G78" s="58">
        <v>2026</v>
      </c>
      <c r="H78" s="58">
        <v>2035</v>
      </c>
      <c r="I78" s="11" t="s">
        <v>118</v>
      </c>
      <c r="J78" s="37"/>
      <c r="K78" s="33"/>
      <c r="L78" s="33"/>
      <c r="M78" s="33"/>
      <c r="N78" s="33"/>
      <c r="O78" s="37" t="s">
        <v>13</v>
      </c>
      <c r="P78" s="37" t="s">
        <v>13</v>
      </c>
      <c r="Q78" s="37" t="s">
        <v>13</v>
      </c>
      <c r="R78" s="37" t="s">
        <v>13</v>
      </c>
      <c r="S78" s="37" t="s">
        <v>13</v>
      </c>
      <c r="T78" s="37" t="s">
        <v>13</v>
      </c>
      <c r="U78" s="37" t="s">
        <v>13</v>
      </c>
      <c r="V78" s="37" t="s">
        <v>13</v>
      </c>
      <c r="W78" s="37" t="s">
        <v>13</v>
      </c>
      <c r="X78" s="59" t="s">
        <v>13</v>
      </c>
    </row>
    <row r="79" spans="1:24" ht="28.5" x14ac:dyDescent="0.25">
      <c r="A79" s="23" t="s">
        <v>236</v>
      </c>
      <c r="B79" s="30" t="s">
        <v>130</v>
      </c>
      <c r="C79" s="38"/>
      <c r="D79" s="31" t="s">
        <v>25</v>
      </c>
      <c r="E79" s="63">
        <f>ROUND(78*57,-2)</f>
        <v>4400</v>
      </c>
      <c r="F79" s="69" t="s">
        <v>156</v>
      </c>
      <c r="G79" s="58">
        <v>2026</v>
      </c>
      <c r="H79" s="58">
        <v>2035</v>
      </c>
      <c r="I79" s="11" t="s">
        <v>118</v>
      </c>
      <c r="J79" s="37"/>
      <c r="K79" s="33"/>
      <c r="L79" s="33"/>
      <c r="M79" s="33"/>
      <c r="N79" s="33"/>
      <c r="O79" s="37" t="s">
        <v>13</v>
      </c>
      <c r="P79" s="37" t="s">
        <v>13</v>
      </c>
      <c r="Q79" s="37" t="s">
        <v>13</v>
      </c>
      <c r="R79" s="37" t="s">
        <v>13</v>
      </c>
      <c r="S79" s="37" t="s">
        <v>13</v>
      </c>
      <c r="T79" s="37" t="s">
        <v>13</v>
      </c>
      <c r="U79" s="37" t="s">
        <v>13</v>
      </c>
      <c r="V79" s="37" t="s">
        <v>13</v>
      </c>
      <c r="W79" s="37" t="s">
        <v>13</v>
      </c>
      <c r="X79" s="59" t="s">
        <v>13</v>
      </c>
    </row>
    <row r="80" spans="1:24" ht="28.5" x14ac:dyDescent="0.25">
      <c r="A80" s="23" t="s">
        <v>237</v>
      </c>
      <c r="B80" s="30" t="s">
        <v>60</v>
      </c>
      <c r="C80" s="38"/>
      <c r="D80" s="31" t="s">
        <v>25</v>
      </c>
      <c r="E80" s="63">
        <f>ROUND(78*650,-2)</f>
        <v>50700</v>
      </c>
      <c r="F80" s="69" t="s">
        <v>156</v>
      </c>
      <c r="G80" s="58">
        <v>2026</v>
      </c>
      <c r="H80" s="58">
        <v>2035</v>
      </c>
      <c r="I80" s="11" t="s">
        <v>118</v>
      </c>
      <c r="J80" s="37"/>
      <c r="K80" s="33"/>
      <c r="L80" s="33"/>
      <c r="M80" s="33"/>
      <c r="N80" s="33"/>
      <c r="O80" s="37" t="s">
        <v>13</v>
      </c>
      <c r="P80" s="37" t="s">
        <v>13</v>
      </c>
      <c r="Q80" s="37" t="s">
        <v>13</v>
      </c>
      <c r="R80" s="37" t="s">
        <v>13</v>
      </c>
      <c r="S80" s="37" t="s">
        <v>13</v>
      </c>
      <c r="T80" s="37" t="s">
        <v>13</v>
      </c>
      <c r="U80" s="37" t="s">
        <v>13</v>
      </c>
      <c r="V80" s="37" t="s">
        <v>13</v>
      </c>
      <c r="W80" s="37" t="s">
        <v>13</v>
      </c>
      <c r="X80" s="59" t="s">
        <v>13</v>
      </c>
    </row>
    <row r="81" spans="1:24" ht="28.5" x14ac:dyDescent="0.25">
      <c r="A81" s="23" t="s">
        <v>238</v>
      </c>
      <c r="B81" s="30" t="s">
        <v>61</v>
      </c>
      <c r="C81" s="38"/>
      <c r="D81" s="31" t="s">
        <v>25</v>
      </c>
      <c r="E81" s="63">
        <f>ROUND(168*160,-2)</f>
        <v>26900</v>
      </c>
      <c r="F81" s="69" t="s">
        <v>156</v>
      </c>
      <c r="G81" s="58">
        <v>2026</v>
      </c>
      <c r="H81" s="58">
        <v>2035</v>
      </c>
      <c r="I81" s="11" t="s">
        <v>118</v>
      </c>
      <c r="J81" s="37"/>
      <c r="K81" s="33"/>
      <c r="L81" s="33"/>
      <c r="M81" s="33"/>
      <c r="N81" s="33"/>
      <c r="O81" s="37" t="s">
        <v>13</v>
      </c>
      <c r="P81" s="37" t="s">
        <v>13</v>
      </c>
      <c r="Q81" s="37" t="s">
        <v>13</v>
      </c>
      <c r="R81" s="37" t="s">
        <v>13</v>
      </c>
      <c r="S81" s="37" t="s">
        <v>13</v>
      </c>
      <c r="T81" s="37" t="s">
        <v>13</v>
      </c>
      <c r="U81" s="37" t="s">
        <v>13</v>
      </c>
      <c r="V81" s="37" t="s">
        <v>13</v>
      </c>
      <c r="W81" s="37" t="s">
        <v>13</v>
      </c>
      <c r="X81" s="59" t="s">
        <v>13</v>
      </c>
    </row>
    <row r="82" spans="1:24" ht="28.5" x14ac:dyDescent="0.25">
      <c r="A82" s="23" t="s">
        <v>239</v>
      </c>
      <c r="B82" s="30" t="s">
        <v>62</v>
      </c>
      <c r="C82" s="38"/>
      <c r="D82" s="31" t="s">
        <v>25</v>
      </c>
      <c r="E82" s="63">
        <f>ROUND(91*110,-2)</f>
        <v>10000</v>
      </c>
      <c r="F82" s="69" t="s">
        <v>156</v>
      </c>
      <c r="G82" s="58">
        <v>2026</v>
      </c>
      <c r="H82" s="58">
        <v>2035</v>
      </c>
      <c r="I82" s="11" t="s">
        <v>118</v>
      </c>
      <c r="J82" s="37"/>
      <c r="K82" s="33"/>
      <c r="L82" s="33"/>
      <c r="M82" s="33"/>
      <c r="N82" s="33"/>
      <c r="O82" s="37" t="s">
        <v>13</v>
      </c>
      <c r="P82" s="37" t="s">
        <v>13</v>
      </c>
      <c r="Q82" s="37" t="s">
        <v>13</v>
      </c>
      <c r="R82" s="37" t="s">
        <v>13</v>
      </c>
      <c r="S82" s="37" t="s">
        <v>13</v>
      </c>
      <c r="T82" s="37" t="s">
        <v>13</v>
      </c>
      <c r="U82" s="37" t="s">
        <v>13</v>
      </c>
      <c r="V82" s="37" t="s">
        <v>13</v>
      </c>
      <c r="W82" s="37" t="s">
        <v>13</v>
      </c>
      <c r="X82" s="59" t="s">
        <v>13</v>
      </c>
    </row>
    <row r="83" spans="1:24" ht="28.5" x14ac:dyDescent="0.25">
      <c r="A83" s="23" t="s">
        <v>240</v>
      </c>
      <c r="B83" s="30" t="s">
        <v>63</v>
      </c>
      <c r="C83" s="38"/>
      <c r="D83" s="31" t="s">
        <v>25</v>
      </c>
      <c r="E83" s="63">
        <f>ROUND(78*90,-2)</f>
        <v>7000</v>
      </c>
      <c r="F83" s="69" t="s">
        <v>156</v>
      </c>
      <c r="G83" s="58">
        <v>2026</v>
      </c>
      <c r="H83" s="58">
        <v>2035</v>
      </c>
      <c r="I83" s="11" t="s">
        <v>118</v>
      </c>
      <c r="J83" s="37"/>
      <c r="K83" s="33"/>
      <c r="L83" s="33"/>
      <c r="M83" s="33"/>
      <c r="N83" s="33"/>
      <c r="O83" s="37" t="s">
        <v>13</v>
      </c>
      <c r="P83" s="37" t="s">
        <v>13</v>
      </c>
      <c r="Q83" s="37" t="s">
        <v>13</v>
      </c>
      <c r="R83" s="37" t="s">
        <v>13</v>
      </c>
      <c r="S83" s="37" t="s">
        <v>13</v>
      </c>
      <c r="T83" s="37" t="s">
        <v>13</v>
      </c>
      <c r="U83" s="37" t="s">
        <v>13</v>
      </c>
      <c r="V83" s="37" t="s">
        <v>13</v>
      </c>
      <c r="W83" s="37" t="s">
        <v>13</v>
      </c>
      <c r="X83" s="59" t="s">
        <v>13</v>
      </c>
    </row>
    <row r="84" spans="1:24" ht="28.5" x14ac:dyDescent="0.25">
      <c r="A84" s="23" t="s">
        <v>241</v>
      </c>
      <c r="B84" s="30" t="s">
        <v>64</v>
      </c>
      <c r="C84" s="38"/>
      <c r="D84" s="31" t="s">
        <v>25</v>
      </c>
      <c r="E84" s="63">
        <f>ROUND(78*98,-2)</f>
        <v>7600</v>
      </c>
      <c r="F84" s="69" t="s">
        <v>156</v>
      </c>
      <c r="G84" s="58">
        <v>2026</v>
      </c>
      <c r="H84" s="58">
        <v>2035</v>
      </c>
      <c r="I84" s="11" t="s">
        <v>118</v>
      </c>
      <c r="J84" s="37"/>
      <c r="K84" s="33"/>
      <c r="L84" s="33"/>
      <c r="M84" s="33"/>
      <c r="N84" s="33"/>
      <c r="O84" s="37" t="s">
        <v>13</v>
      </c>
      <c r="P84" s="37" t="s">
        <v>13</v>
      </c>
      <c r="Q84" s="37" t="s">
        <v>13</v>
      </c>
      <c r="R84" s="37" t="s">
        <v>13</v>
      </c>
      <c r="S84" s="37" t="s">
        <v>13</v>
      </c>
      <c r="T84" s="37" t="s">
        <v>13</v>
      </c>
      <c r="U84" s="37" t="s">
        <v>13</v>
      </c>
      <c r="V84" s="37" t="s">
        <v>13</v>
      </c>
      <c r="W84" s="37" t="s">
        <v>13</v>
      </c>
      <c r="X84" s="59" t="s">
        <v>13</v>
      </c>
    </row>
    <row r="85" spans="1:24" ht="28.5" x14ac:dyDescent="0.25">
      <c r="A85" s="23" t="s">
        <v>242</v>
      </c>
      <c r="B85" s="30" t="s">
        <v>65</v>
      </c>
      <c r="C85" s="38"/>
      <c r="D85" s="31" t="s">
        <v>25</v>
      </c>
      <c r="E85" s="63">
        <f>ROUND(78*135,-2)</f>
        <v>10500</v>
      </c>
      <c r="F85" s="69" t="s">
        <v>156</v>
      </c>
      <c r="G85" s="58">
        <v>2026</v>
      </c>
      <c r="H85" s="58">
        <v>2035</v>
      </c>
      <c r="I85" s="11" t="s">
        <v>118</v>
      </c>
      <c r="J85" s="37"/>
      <c r="K85" s="33"/>
      <c r="L85" s="33"/>
      <c r="M85" s="33"/>
      <c r="N85" s="33"/>
      <c r="O85" s="37" t="s">
        <v>13</v>
      </c>
      <c r="P85" s="37" t="s">
        <v>13</v>
      </c>
      <c r="Q85" s="37" t="s">
        <v>13</v>
      </c>
      <c r="R85" s="37" t="s">
        <v>13</v>
      </c>
      <c r="S85" s="37" t="s">
        <v>13</v>
      </c>
      <c r="T85" s="37" t="s">
        <v>13</v>
      </c>
      <c r="U85" s="37" t="s">
        <v>13</v>
      </c>
      <c r="V85" s="37" t="s">
        <v>13</v>
      </c>
      <c r="W85" s="37" t="s">
        <v>13</v>
      </c>
      <c r="X85" s="59" t="s">
        <v>13</v>
      </c>
    </row>
    <row r="86" spans="1:24" ht="28.5" x14ac:dyDescent="0.25">
      <c r="A86" s="23" t="s">
        <v>243</v>
      </c>
      <c r="B86" s="30" t="s">
        <v>66</v>
      </c>
      <c r="C86" s="38"/>
      <c r="D86" s="31" t="s">
        <v>25</v>
      </c>
      <c r="E86" s="63">
        <f>ROUND(208*25,-2)</f>
        <v>5200</v>
      </c>
      <c r="F86" s="69" t="s">
        <v>156</v>
      </c>
      <c r="G86" s="58">
        <v>2026</v>
      </c>
      <c r="H86" s="58">
        <v>2035</v>
      </c>
      <c r="I86" s="11" t="s">
        <v>118</v>
      </c>
      <c r="J86" s="37"/>
      <c r="K86" s="33"/>
      <c r="L86" s="33"/>
      <c r="M86" s="33"/>
      <c r="N86" s="33"/>
      <c r="O86" s="37" t="s">
        <v>13</v>
      </c>
      <c r="P86" s="37" t="s">
        <v>13</v>
      </c>
      <c r="Q86" s="37" t="s">
        <v>13</v>
      </c>
      <c r="R86" s="37" t="s">
        <v>13</v>
      </c>
      <c r="S86" s="37" t="s">
        <v>13</v>
      </c>
      <c r="T86" s="37" t="s">
        <v>13</v>
      </c>
      <c r="U86" s="37" t="s">
        <v>13</v>
      </c>
      <c r="V86" s="37" t="s">
        <v>13</v>
      </c>
      <c r="W86" s="37" t="s">
        <v>13</v>
      </c>
      <c r="X86" s="59" t="s">
        <v>13</v>
      </c>
    </row>
    <row r="87" spans="1:24" ht="28.5" x14ac:dyDescent="0.25">
      <c r="A87" s="23" t="s">
        <v>244</v>
      </c>
      <c r="B87" s="30" t="s">
        <v>67</v>
      </c>
      <c r="C87" s="38"/>
      <c r="D87" s="31" t="s">
        <v>25</v>
      </c>
      <c r="E87" s="63">
        <f>ROUND(78*100,-2)</f>
        <v>7800</v>
      </c>
      <c r="F87" s="69" t="s">
        <v>156</v>
      </c>
      <c r="G87" s="58">
        <v>2026</v>
      </c>
      <c r="H87" s="58">
        <v>2035</v>
      </c>
      <c r="I87" s="11" t="s">
        <v>118</v>
      </c>
      <c r="J87" s="37"/>
      <c r="K87" s="33"/>
      <c r="L87" s="33"/>
      <c r="M87" s="33"/>
      <c r="N87" s="33"/>
      <c r="O87" s="37" t="s">
        <v>13</v>
      </c>
      <c r="P87" s="37" t="s">
        <v>13</v>
      </c>
      <c r="Q87" s="37" t="s">
        <v>13</v>
      </c>
      <c r="R87" s="37" t="s">
        <v>13</v>
      </c>
      <c r="S87" s="37" t="s">
        <v>13</v>
      </c>
      <c r="T87" s="37" t="s">
        <v>13</v>
      </c>
      <c r="U87" s="37" t="s">
        <v>13</v>
      </c>
      <c r="V87" s="37" t="s">
        <v>13</v>
      </c>
      <c r="W87" s="37" t="s">
        <v>13</v>
      </c>
      <c r="X87" s="59" t="s">
        <v>13</v>
      </c>
    </row>
    <row r="88" spans="1:24" ht="28.5" x14ac:dyDescent="0.25">
      <c r="A88" s="23" t="s">
        <v>245</v>
      </c>
      <c r="B88" s="30" t="s">
        <v>68</v>
      </c>
      <c r="C88" s="38"/>
      <c r="D88" s="31" t="s">
        <v>25</v>
      </c>
      <c r="E88" s="63">
        <f>ROUND(78*180,-2)</f>
        <v>14000</v>
      </c>
      <c r="F88" s="69" t="s">
        <v>156</v>
      </c>
      <c r="G88" s="58">
        <v>2026</v>
      </c>
      <c r="H88" s="58">
        <v>2035</v>
      </c>
      <c r="I88" s="11" t="s">
        <v>118</v>
      </c>
      <c r="J88" s="37"/>
      <c r="K88" s="33"/>
      <c r="L88" s="33"/>
      <c r="M88" s="33"/>
      <c r="N88" s="33"/>
      <c r="O88" s="37" t="s">
        <v>13</v>
      </c>
      <c r="P88" s="37" t="s">
        <v>13</v>
      </c>
      <c r="Q88" s="37" t="s">
        <v>13</v>
      </c>
      <c r="R88" s="37" t="s">
        <v>13</v>
      </c>
      <c r="S88" s="37" t="s">
        <v>13</v>
      </c>
      <c r="T88" s="37" t="s">
        <v>13</v>
      </c>
      <c r="U88" s="37" t="s">
        <v>13</v>
      </c>
      <c r="V88" s="37" t="s">
        <v>13</v>
      </c>
      <c r="W88" s="37" t="s">
        <v>13</v>
      </c>
      <c r="X88" s="59" t="s">
        <v>13</v>
      </c>
    </row>
    <row r="89" spans="1:24" ht="28.5" x14ac:dyDescent="0.25">
      <c r="A89" s="23" t="s">
        <v>246</v>
      </c>
      <c r="B89" s="30" t="s">
        <v>69</v>
      </c>
      <c r="C89" s="38"/>
      <c r="D89" s="31" t="s">
        <v>25</v>
      </c>
      <c r="E89" s="63">
        <f>ROUND(168*980,-2)</f>
        <v>164600</v>
      </c>
      <c r="F89" s="69" t="s">
        <v>156</v>
      </c>
      <c r="G89" s="58">
        <v>2026</v>
      </c>
      <c r="H89" s="58">
        <v>2035</v>
      </c>
      <c r="I89" s="11" t="s">
        <v>118</v>
      </c>
      <c r="J89" s="37"/>
      <c r="K89" s="33"/>
      <c r="L89" s="33"/>
      <c r="M89" s="33"/>
      <c r="N89" s="33"/>
      <c r="O89" s="37" t="s">
        <v>13</v>
      </c>
      <c r="P89" s="37" t="s">
        <v>13</v>
      </c>
      <c r="Q89" s="37" t="s">
        <v>13</v>
      </c>
      <c r="R89" s="37" t="s">
        <v>13</v>
      </c>
      <c r="S89" s="37" t="s">
        <v>13</v>
      </c>
      <c r="T89" s="37" t="s">
        <v>13</v>
      </c>
      <c r="U89" s="37" t="s">
        <v>13</v>
      </c>
      <c r="V89" s="37" t="s">
        <v>13</v>
      </c>
      <c r="W89" s="37" t="s">
        <v>13</v>
      </c>
      <c r="X89" s="59" t="s">
        <v>13</v>
      </c>
    </row>
    <row r="90" spans="1:24" ht="28.5" x14ac:dyDescent="0.25">
      <c r="A90" s="23" t="s">
        <v>247</v>
      </c>
      <c r="B90" s="30" t="s">
        <v>150</v>
      </c>
      <c r="C90" s="38"/>
      <c r="D90" s="31" t="s">
        <v>25</v>
      </c>
      <c r="E90" s="63">
        <f>ROUND(168*370,-2)</f>
        <v>62200</v>
      </c>
      <c r="F90" s="69" t="s">
        <v>156</v>
      </c>
      <c r="G90" s="58">
        <v>2026</v>
      </c>
      <c r="H90" s="58">
        <v>2035</v>
      </c>
      <c r="I90" s="11" t="s">
        <v>118</v>
      </c>
      <c r="J90" s="37"/>
      <c r="K90" s="33"/>
      <c r="L90" s="33"/>
      <c r="M90" s="33"/>
      <c r="N90" s="33"/>
      <c r="O90" s="37" t="s">
        <v>13</v>
      </c>
      <c r="P90" s="37" t="s">
        <v>13</v>
      </c>
      <c r="Q90" s="37" t="s">
        <v>13</v>
      </c>
      <c r="R90" s="37" t="s">
        <v>13</v>
      </c>
      <c r="S90" s="37" t="s">
        <v>13</v>
      </c>
      <c r="T90" s="37" t="s">
        <v>13</v>
      </c>
      <c r="U90" s="37" t="s">
        <v>13</v>
      </c>
      <c r="V90" s="37" t="s">
        <v>13</v>
      </c>
      <c r="W90" s="37" t="s">
        <v>13</v>
      </c>
      <c r="X90" s="59" t="s">
        <v>13</v>
      </c>
    </row>
    <row r="91" spans="1:24" ht="28.5" x14ac:dyDescent="0.25">
      <c r="A91" s="23" t="s">
        <v>248</v>
      </c>
      <c r="B91" s="30" t="s">
        <v>70</v>
      </c>
      <c r="C91" s="38"/>
      <c r="D91" s="31" t="s">
        <v>25</v>
      </c>
      <c r="E91" s="63">
        <f>ROUND(86*320,-2)</f>
        <v>27500</v>
      </c>
      <c r="F91" s="69" t="s">
        <v>156</v>
      </c>
      <c r="G91" s="58">
        <v>2026</v>
      </c>
      <c r="H91" s="58">
        <v>2035</v>
      </c>
      <c r="I91" s="11" t="s">
        <v>118</v>
      </c>
      <c r="J91" s="37"/>
      <c r="K91" s="33"/>
      <c r="L91" s="33"/>
      <c r="M91" s="33"/>
      <c r="N91" s="33"/>
      <c r="O91" s="37" t="s">
        <v>13</v>
      </c>
      <c r="P91" s="37" t="s">
        <v>13</v>
      </c>
      <c r="Q91" s="37" t="s">
        <v>13</v>
      </c>
      <c r="R91" s="37" t="s">
        <v>13</v>
      </c>
      <c r="S91" s="37" t="s">
        <v>13</v>
      </c>
      <c r="T91" s="37" t="s">
        <v>13</v>
      </c>
      <c r="U91" s="37" t="s">
        <v>13</v>
      </c>
      <c r="V91" s="37" t="s">
        <v>13</v>
      </c>
      <c r="W91" s="37" t="s">
        <v>13</v>
      </c>
      <c r="X91" s="59" t="s">
        <v>13</v>
      </c>
    </row>
    <row r="92" spans="1:24" ht="28.5" x14ac:dyDescent="0.25">
      <c r="A92" s="23" t="s">
        <v>249</v>
      </c>
      <c r="B92" s="30" t="s">
        <v>131</v>
      </c>
      <c r="C92" s="38"/>
      <c r="D92" s="31" t="s">
        <v>25</v>
      </c>
      <c r="E92" s="63">
        <f>ROUND(78*220,-2)</f>
        <v>17200</v>
      </c>
      <c r="F92" s="69" t="s">
        <v>156</v>
      </c>
      <c r="G92" s="58">
        <v>2026</v>
      </c>
      <c r="H92" s="58">
        <v>2035</v>
      </c>
      <c r="I92" s="11" t="s">
        <v>118</v>
      </c>
      <c r="J92" s="37"/>
      <c r="K92" s="33"/>
      <c r="L92" s="33"/>
      <c r="M92" s="33"/>
      <c r="N92" s="33"/>
      <c r="O92" s="37" t="s">
        <v>13</v>
      </c>
      <c r="P92" s="37" t="s">
        <v>13</v>
      </c>
      <c r="Q92" s="37" t="s">
        <v>13</v>
      </c>
      <c r="R92" s="37" t="s">
        <v>13</v>
      </c>
      <c r="S92" s="37" t="s">
        <v>13</v>
      </c>
      <c r="T92" s="37" t="s">
        <v>13</v>
      </c>
      <c r="U92" s="37" t="s">
        <v>13</v>
      </c>
      <c r="V92" s="37" t="s">
        <v>13</v>
      </c>
      <c r="W92" s="37" t="s">
        <v>13</v>
      </c>
      <c r="X92" s="59" t="s">
        <v>13</v>
      </c>
    </row>
    <row r="93" spans="1:24" ht="28.5" x14ac:dyDescent="0.25">
      <c r="A93" s="23" t="s">
        <v>250</v>
      </c>
      <c r="B93" s="30" t="s">
        <v>71</v>
      </c>
      <c r="C93" s="38"/>
      <c r="D93" s="31" t="s">
        <v>25</v>
      </c>
      <c r="E93" s="63">
        <f>ROUND(91*72,-2)</f>
        <v>6600</v>
      </c>
      <c r="F93" s="69" t="s">
        <v>156</v>
      </c>
      <c r="G93" s="58">
        <v>2026</v>
      </c>
      <c r="H93" s="58">
        <v>2035</v>
      </c>
      <c r="I93" s="11" t="s">
        <v>118</v>
      </c>
      <c r="J93" s="37"/>
      <c r="K93" s="33"/>
      <c r="L93" s="33"/>
      <c r="M93" s="33"/>
      <c r="N93" s="33"/>
      <c r="O93" s="37" t="s">
        <v>13</v>
      </c>
      <c r="P93" s="37" t="s">
        <v>13</v>
      </c>
      <c r="Q93" s="37" t="s">
        <v>13</v>
      </c>
      <c r="R93" s="37" t="s">
        <v>13</v>
      </c>
      <c r="S93" s="37" t="s">
        <v>13</v>
      </c>
      <c r="T93" s="37" t="s">
        <v>13</v>
      </c>
      <c r="U93" s="37" t="s">
        <v>13</v>
      </c>
      <c r="V93" s="37" t="s">
        <v>13</v>
      </c>
      <c r="W93" s="37" t="s">
        <v>13</v>
      </c>
      <c r="X93" s="59" t="s">
        <v>13</v>
      </c>
    </row>
    <row r="94" spans="1:24" ht="28.5" x14ac:dyDescent="0.25">
      <c r="A94" s="23" t="s">
        <v>251</v>
      </c>
      <c r="B94" s="30" t="s">
        <v>149</v>
      </c>
      <c r="C94" s="38"/>
      <c r="D94" s="31" t="s">
        <v>25</v>
      </c>
      <c r="E94" s="63">
        <f>ROUND(86*180,-2)</f>
        <v>15500</v>
      </c>
      <c r="F94" s="69" t="s">
        <v>156</v>
      </c>
      <c r="G94" s="58">
        <v>2026</v>
      </c>
      <c r="H94" s="58">
        <v>2035</v>
      </c>
      <c r="I94" s="11" t="s">
        <v>118</v>
      </c>
      <c r="J94" s="37"/>
      <c r="K94" s="33"/>
      <c r="L94" s="33"/>
      <c r="M94" s="33"/>
      <c r="N94" s="33"/>
      <c r="O94" s="37" t="s">
        <v>13</v>
      </c>
      <c r="P94" s="37" t="s">
        <v>13</v>
      </c>
      <c r="Q94" s="37" t="s">
        <v>13</v>
      </c>
      <c r="R94" s="37" t="s">
        <v>13</v>
      </c>
      <c r="S94" s="37" t="s">
        <v>13</v>
      </c>
      <c r="T94" s="37" t="s">
        <v>13</v>
      </c>
      <c r="U94" s="37" t="s">
        <v>13</v>
      </c>
      <c r="V94" s="37" t="s">
        <v>13</v>
      </c>
      <c r="W94" s="37" t="s">
        <v>13</v>
      </c>
      <c r="X94" s="59" t="s">
        <v>13</v>
      </c>
    </row>
    <row r="95" spans="1:24" ht="28.5" x14ac:dyDescent="0.25">
      <c r="A95" s="23" t="s">
        <v>252</v>
      </c>
      <c r="B95" s="30" t="s">
        <v>72</v>
      </c>
      <c r="C95" s="38"/>
      <c r="D95" s="31" t="s">
        <v>25</v>
      </c>
      <c r="E95" s="63">
        <f>ROUND(86*160,-2)</f>
        <v>13800</v>
      </c>
      <c r="F95" s="69" t="s">
        <v>156</v>
      </c>
      <c r="G95" s="58">
        <v>2026</v>
      </c>
      <c r="H95" s="58">
        <v>2035</v>
      </c>
      <c r="I95" s="11" t="s">
        <v>118</v>
      </c>
      <c r="J95" s="37"/>
      <c r="K95" s="33"/>
      <c r="L95" s="33"/>
      <c r="M95" s="33"/>
      <c r="N95" s="33"/>
      <c r="O95" s="37" t="s">
        <v>13</v>
      </c>
      <c r="P95" s="37" t="s">
        <v>13</v>
      </c>
      <c r="Q95" s="37" t="s">
        <v>13</v>
      </c>
      <c r="R95" s="37" t="s">
        <v>13</v>
      </c>
      <c r="S95" s="37" t="s">
        <v>13</v>
      </c>
      <c r="T95" s="37" t="s">
        <v>13</v>
      </c>
      <c r="U95" s="37" t="s">
        <v>13</v>
      </c>
      <c r="V95" s="37" t="s">
        <v>13</v>
      </c>
      <c r="W95" s="37" t="s">
        <v>13</v>
      </c>
      <c r="X95" s="59" t="s">
        <v>13</v>
      </c>
    </row>
    <row r="96" spans="1:24" ht="28.5" x14ac:dyDescent="0.25">
      <c r="A96" s="23" t="s">
        <v>253</v>
      </c>
      <c r="B96" s="30" t="s">
        <v>138</v>
      </c>
      <c r="C96" s="38"/>
      <c r="D96" s="31" t="s">
        <v>25</v>
      </c>
      <c r="E96" s="63">
        <f>ROUND(78*100,-2)</f>
        <v>7800</v>
      </c>
      <c r="F96" s="69" t="s">
        <v>156</v>
      </c>
      <c r="G96" s="58">
        <v>2026</v>
      </c>
      <c r="H96" s="58">
        <v>2035</v>
      </c>
      <c r="I96" s="11" t="s">
        <v>118</v>
      </c>
      <c r="J96" s="37"/>
      <c r="K96" s="33"/>
      <c r="L96" s="33"/>
      <c r="M96" s="33"/>
      <c r="N96" s="33"/>
      <c r="O96" s="37" t="s">
        <v>13</v>
      </c>
      <c r="P96" s="37" t="s">
        <v>13</v>
      </c>
      <c r="Q96" s="37" t="s">
        <v>13</v>
      </c>
      <c r="R96" s="37" t="s">
        <v>13</v>
      </c>
      <c r="S96" s="37" t="s">
        <v>13</v>
      </c>
      <c r="T96" s="37" t="s">
        <v>13</v>
      </c>
      <c r="U96" s="37" t="s">
        <v>13</v>
      </c>
      <c r="V96" s="37" t="s">
        <v>13</v>
      </c>
      <c r="W96" s="37" t="s">
        <v>13</v>
      </c>
      <c r="X96" s="59" t="s">
        <v>13</v>
      </c>
    </row>
    <row r="97" spans="1:24" ht="28.5" x14ac:dyDescent="0.25">
      <c r="A97" s="23" t="s">
        <v>254</v>
      </c>
      <c r="B97" s="30" t="s">
        <v>137</v>
      </c>
      <c r="C97" s="38"/>
      <c r="D97" s="31" t="s">
        <v>25</v>
      </c>
      <c r="E97" s="63">
        <f>ROUND(78*90,-2)</f>
        <v>7000</v>
      </c>
      <c r="F97" s="69" t="s">
        <v>156</v>
      </c>
      <c r="G97" s="58">
        <v>2026</v>
      </c>
      <c r="H97" s="58">
        <v>2035</v>
      </c>
      <c r="I97" s="11" t="s">
        <v>118</v>
      </c>
      <c r="J97" s="37"/>
      <c r="K97" s="33"/>
      <c r="L97" s="33"/>
      <c r="M97" s="33"/>
      <c r="N97" s="33"/>
      <c r="O97" s="37" t="s">
        <v>13</v>
      </c>
      <c r="P97" s="37" t="s">
        <v>13</v>
      </c>
      <c r="Q97" s="37" t="s">
        <v>13</v>
      </c>
      <c r="R97" s="37" t="s">
        <v>13</v>
      </c>
      <c r="S97" s="37" t="s">
        <v>13</v>
      </c>
      <c r="T97" s="37" t="s">
        <v>13</v>
      </c>
      <c r="U97" s="37" t="s">
        <v>13</v>
      </c>
      <c r="V97" s="37" t="s">
        <v>13</v>
      </c>
      <c r="W97" s="37" t="s">
        <v>13</v>
      </c>
      <c r="X97" s="59" t="s">
        <v>13</v>
      </c>
    </row>
    <row r="98" spans="1:24" ht="28.5" x14ac:dyDescent="0.25">
      <c r="A98" s="23" t="s">
        <v>255</v>
      </c>
      <c r="B98" s="30" t="s">
        <v>73</v>
      </c>
      <c r="C98" s="38"/>
      <c r="D98" s="31" t="s">
        <v>25</v>
      </c>
      <c r="E98" s="63">
        <f>ROUND(78*86,-2)</f>
        <v>6700</v>
      </c>
      <c r="F98" s="69" t="s">
        <v>156</v>
      </c>
      <c r="G98" s="58">
        <v>2026</v>
      </c>
      <c r="H98" s="58">
        <v>2035</v>
      </c>
      <c r="I98" s="11" t="s">
        <v>118</v>
      </c>
      <c r="J98" s="37"/>
      <c r="K98" s="33"/>
      <c r="L98" s="33"/>
      <c r="M98" s="33"/>
      <c r="N98" s="33"/>
      <c r="O98" s="37" t="s">
        <v>13</v>
      </c>
      <c r="P98" s="37" t="s">
        <v>13</v>
      </c>
      <c r="Q98" s="37" t="s">
        <v>13</v>
      </c>
      <c r="R98" s="37" t="s">
        <v>13</v>
      </c>
      <c r="S98" s="37" t="s">
        <v>13</v>
      </c>
      <c r="T98" s="37" t="s">
        <v>13</v>
      </c>
      <c r="U98" s="37" t="s">
        <v>13</v>
      </c>
      <c r="V98" s="37" t="s">
        <v>13</v>
      </c>
      <c r="W98" s="37" t="s">
        <v>13</v>
      </c>
      <c r="X98" s="59" t="s">
        <v>13</v>
      </c>
    </row>
    <row r="99" spans="1:24" ht="28.5" x14ac:dyDescent="0.25">
      <c r="A99" s="23" t="s">
        <v>256</v>
      </c>
      <c r="B99" s="30" t="s">
        <v>74</v>
      </c>
      <c r="C99" s="38"/>
      <c r="D99" s="31" t="s">
        <v>25</v>
      </c>
      <c r="E99" s="63">
        <f>ROUND(86*160,-2)</f>
        <v>13800</v>
      </c>
      <c r="F99" s="69" t="s">
        <v>156</v>
      </c>
      <c r="G99" s="58">
        <v>2026</v>
      </c>
      <c r="H99" s="58">
        <v>2035</v>
      </c>
      <c r="I99" s="11" t="s">
        <v>118</v>
      </c>
      <c r="J99" s="37"/>
      <c r="K99" s="33"/>
      <c r="L99" s="33"/>
      <c r="M99" s="33"/>
      <c r="N99" s="33"/>
      <c r="O99" s="37" t="s">
        <v>13</v>
      </c>
      <c r="P99" s="37" t="s">
        <v>13</v>
      </c>
      <c r="Q99" s="37" t="s">
        <v>13</v>
      </c>
      <c r="R99" s="37" t="s">
        <v>13</v>
      </c>
      <c r="S99" s="37" t="s">
        <v>13</v>
      </c>
      <c r="T99" s="37" t="s">
        <v>13</v>
      </c>
      <c r="U99" s="37" t="s">
        <v>13</v>
      </c>
      <c r="V99" s="37" t="s">
        <v>13</v>
      </c>
      <c r="W99" s="37" t="s">
        <v>13</v>
      </c>
      <c r="X99" s="59" t="s">
        <v>13</v>
      </c>
    </row>
    <row r="100" spans="1:24" ht="28.5" x14ac:dyDescent="0.25">
      <c r="A100" s="23" t="s">
        <v>257</v>
      </c>
      <c r="B100" s="30" t="s">
        <v>75</v>
      </c>
      <c r="C100" s="38"/>
      <c r="D100" s="31" t="s">
        <v>25</v>
      </c>
      <c r="E100" s="63">
        <f>ROUND(78*385,-2)</f>
        <v>30000</v>
      </c>
      <c r="F100" s="69" t="s">
        <v>156</v>
      </c>
      <c r="G100" s="58">
        <v>2026</v>
      </c>
      <c r="H100" s="58">
        <v>2035</v>
      </c>
      <c r="I100" s="11" t="s">
        <v>118</v>
      </c>
      <c r="J100" s="37"/>
      <c r="K100" s="33"/>
      <c r="L100" s="33"/>
      <c r="M100" s="33"/>
      <c r="N100" s="33"/>
      <c r="O100" s="37" t="s">
        <v>13</v>
      </c>
      <c r="P100" s="37" t="s">
        <v>13</v>
      </c>
      <c r="Q100" s="37" t="s">
        <v>13</v>
      </c>
      <c r="R100" s="37" t="s">
        <v>13</v>
      </c>
      <c r="S100" s="37" t="s">
        <v>13</v>
      </c>
      <c r="T100" s="37" t="s">
        <v>13</v>
      </c>
      <c r="U100" s="37" t="s">
        <v>13</v>
      </c>
      <c r="V100" s="37" t="s">
        <v>13</v>
      </c>
      <c r="W100" s="37" t="s">
        <v>13</v>
      </c>
      <c r="X100" s="59" t="s">
        <v>13</v>
      </c>
    </row>
    <row r="101" spans="1:24" ht="28.5" x14ac:dyDescent="0.25">
      <c r="A101" s="23" t="s">
        <v>258</v>
      </c>
      <c r="B101" s="30" t="s">
        <v>132</v>
      </c>
      <c r="C101" s="38"/>
      <c r="D101" s="31" t="s">
        <v>25</v>
      </c>
      <c r="E101" s="63">
        <f>ROUND(78*12,-2)</f>
        <v>900</v>
      </c>
      <c r="F101" s="69" t="s">
        <v>156</v>
      </c>
      <c r="G101" s="58">
        <v>2026</v>
      </c>
      <c r="H101" s="58">
        <v>2035</v>
      </c>
      <c r="I101" s="11" t="s">
        <v>118</v>
      </c>
      <c r="J101" s="37"/>
      <c r="K101" s="33"/>
      <c r="L101" s="33"/>
      <c r="M101" s="33"/>
      <c r="N101" s="33"/>
      <c r="O101" s="37" t="s">
        <v>13</v>
      </c>
      <c r="P101" s="37" t="s">
        <v>13</v>
      </c>
      <c r="Q101" s="37" t="s">
        <v>13</v>
      </c>
      <c r="R101" s="37" t="s">
        <v>13</v>
      </c>
      <c r="S101" s="37" t="s">
        <v>13</v>
      </c>
      <c r="T101" s="37" t="s">
        <v>13</v>
      </c>
      <c r="U101" s="37" t="s">
        <v>13</v>
      </c>
      <c r="V101" s="37" t="s">
        <v>13</v>
      </c>
      <c r="W101" s="37" t="s">
        <v>13</v>
      </c>
      <c r="X101" s="59" t="s">
        <v>13</v>
      </c>
    </row>
    <row r="102" spans="1:24" ht="28.5" x14ac:dyDescent="0.25">
      <c r="A102" s="23" t="s">
        <v>259</v>
      </c>
      <c r="B102" s="30" t="s">
        <v>76</v>
      </c>
      <c r="C102" s="38"/>
      <c r="D102" s="31" t="s">
        <v>25</v>
      </c>
      <c r="E102" s="63">
        <f>ROUND(86*290,-2)</f>
        <v>24900</v>
      </c>
      <c r="F102" s="69" t="s">
        <v>156</v>
      </c>
      <c r="G102" s="58">
        <v>2026</v>
      </c>
      <c r="H102" s="58">
        <v>2035</v>
      </c>
      <c r="I102" s="11" t="s">
        <v>118</v>
      </c>
      <c r="J102" s="37"/>
      <c r="K102" s="33"/>
      <c r="L102" s="33"/>
      <c r="M102" s="33"/>
      <c r="N102" s="33"/>
      <c r="O102" s="37" t="s">
        <v>13</v>
      </c>
      <c r="P102" s="37" t="s">
        <v>13</v>
      </c>
      <c r="Q102" s="37" t="s">
        <v>13</v>
      </c>
      <c r="R102" s="37" t="s">
        <v>13</v>
      </c>
      <c r="S102" s="37" t="s">
        <v>13</v>
      </c>
      <c r="T102" s="37" t="s">
        <v>13</v>
      </c>
      <c r="U102" s="37" t="s">
        <v>13</v>
      </c>
      <c r="V102" s="37" t="s">
        <v>13</v>
      </c>
      <c r="W102" s="37" t="s">
        <v>13</v>
      </c>
      <c r="X102" s="59" t="s">
        <v>13</v>
      </c>
    </row>
    <row r="103" spans="1:24" ht="28.5" x14ac:dyDescent="0.25">
      <c r="A103" s="23" t="s">
        <v>260</v>
      </c>
      <c r="B103" s="30" t="s">
        <v>77</v>
      </c>
      <c r="C103" s="38"/>
      <c r="D103" s="31" t="s">
        <v>25</v>
      </c>
      <c r="E103" s="63">
        <f>ROUND(78*320,-2)</f>
        <v>25000</v>
      </c>
      <c r="F103" s="69" t="s">
        <v>156</v>
      </c>
      <c r="G103" s="58">
        <v>2026</v>
      </c>
      <c r="H103" s="58">
        <v>2035</v>
      </c>
      <c r="I103" s="11" t="s">
        <v>118</v>
      </c>
      <c r="J103" s="37"/>
      <c r="K103" s="33"/>
      <c r="L103" s="33"/>
      <c r="M103" s="33"/>
      <c r="N103" s="33"/>
      <c r="O103" s="37" t="s">
        <v>13</v>
      </c>
      <c r="P103" s="37" t="s">
        <v>13</v>
      </c>
      <c r="Q103" s="37" t="s">
        <v>13</v>
      </c>
      <c r="R103" s="37" t="s">
        <v>13</v>
      </c>
      <c r="S103" s="37" t="s">
        <v>13</v>
      </c>
      <c r="T103" s="37" t="s">
        <v>13</v>
      </c>
      <c r="U103" s="37" t="s">
        <v>13</v>
      </c>
      <c r="V103" s="37" t="s">
        <v>13</v>
      </c>
      <c r="W103" s="37" t="s">
        <v>13</v>
      </c>
      <c r="X103" s="59" t="s">
        <v>13</v>
      </c>
    </row>
    <row r="104" spans="1:24" ht="28.5" x14ac:dyDescent="0.25">
      <c r="A104" s="23" t="s">
        <v>261</v>
      </c>
      <c r="B104" s="30" t="s">
        <v>78</v>
      </c>
      <c r="C104" s="38"/>
      <c r="D104" s="31" t="s">
        <v>25</v>
      </c>
      <c r="E104" s="63">
        <f>ROUND(78*65,-2)</f>
        <v>5100</v>
      </c>
      <c r="F104" s="69" t="s">
        <v>156</v>
      </c>
      <c r="G104" s="58">
        <v>2026</v>
      </c>
      <c r="H104" s="58">
        <v>2035</v>
      </c>
      <c r="I104" s="11" t="s">
        <v>118</v>
      </c>
      <c r="J104" s="37"/>
      <c r="K104" s="33"/>
      <c r="L104" s="33"/>
      <c r="M104" s="33"/>
      <c r="N104" s="33"/>
      <c r="O104" s="37" t="s">
        <v>13</v>
      </c>
      <c r="P104" s="37" t="s">
        <v>13</v>
      </c>
      <c r="Q104" s="37" t="s">
        <v>13</v>
      </c>
      <c r="R104" s="37" t="s">
        <v>13</v>
      </c>
      <c r="S104" s="37" t="s">
        <v>13</v>
      </c>
      <c r="T104" s="37" t="s">
        <v>13</v>
      </c>
      <c r="U104" s="37" t="s">
        <v>13</v>
      </c>
      <c r="V104" s="37" t="s">
        <v>13</v>
      </c>
      <c r="W104" s="37" t="s">
        <v>13</v>
      </c>
      <c r="X104" s="59" t="s">
        <v>13</v>
      </c>
    </row>
    <row r="105" spans="1:24" ht="28.5" x14ac:dyDescent="0.25">
      <c r="A105" s="23" t="s">
        <v>262</v>
      </c>
      <c r="B105" s="30" t="s">
        <v>79</v>
      </c>
      <c r="C105" s="38"/>
      <c r="D105" s="31" t="s">
        <v>25</v>
      </c>
      <c r="E105" s="63">
        <f>ROUND(78*125,-2)</f>
        <v>9800</v>
      </c>
      <c r="F105" s="69" t="s">
        <v>156</v>
      </c>
      <c r="G105" s="58">
        <v>2026</v>
      </c>
      <c r="H105" s="58">
        <v>2035</v>
      </c>
      <c r="I105" s="11" t="s">
        <v>118</v>
      </c>
      <c r="J105" s="37"/>
      <c r="K105" s="33"/>
      <c r="L105" s="33"/>
      <c r="M105" s="33"/>
      <c r="N105" s="33"/>
      <c r="O105" s="37" t="s">
        <v>13</v>
      </c>
      <c r="P105" s="37" t="s">
        <v>13</v>
      </c>
      <c r="Q105" s="37" t="s">
        <v>13</v>
      </c>
      <c r="R105" s="37" t="s">
        <v>13</v>
      </c>
      <c r="S105" s="37" t="s">
        <v>13</v>
      </c>
      <c r="T105" s="37" t="s">
        <v>13</v>
      </c>
      <c r="U105" s="37" t="s">
        <v>13</v>
      </c>
      <c r="V105" s="37" t="s">
        <v>13</v>
      </c>
      <c r="W105" s="37" t="s">
        <v>13</v>
      </c>
      <c r="X105" s="59" t="s">
        <v>13</v>
      </c>
    </row>
    <row r="106" spans="1:24" ht="28.5" x14ac:dyDescent="0.25">
      <c r="A106" s="23" t="s">
        <v>263</v>
      </c>
      <c r="B106" s="30" t="s">
        <v>80</v>
      </c>
      <c r="C106" s="38"/>
      <c r="D106" s="31" t="s">
        <v>25</v>
      </c>
      <c r="E106" s="63">
        <f>ROUND(91*25,-2)</f>
        <v>2300</v>
      </c>
      <c r="F106" s="69" t="s">
        <v>156</v>
      </c>
      <c r="G106" s="58">
        <v>2026</v>
      </c>
      <c r="H106" s="58">
        <v>2035</v>
      </c>
      <c r="I106" s="11" t="s">
        <v>118</v>
      </c>
      <c r="J106" s="37"/>
      <c r="K106" s="33"/>
      <c r="L106" s="33"/>
      <c r="M106" s="33"/>
      <c r="N106" s="33"/>
      <c r="O106" s="37" t="s">
        <v>13</v>
      </c>
      <c r="P106" s="37" t="s">
        <v>13</v>
      </c>
      <c r="Q106" s="37" t="s">
        <v>13</v>
      </c>
      <c r="R106" s="37" t="s">
        <v>13</v>
      </c>
      <c r="S106" s="37" t="s">
        <v>13</v>
      </c>
      <c r="T106" s="37" t="s">
        <v>13</v>
      </c>
      <c r="U106" s="37" t="s">
        <v>13</v>
      </c>
      <c r="V106" s="37" t="s">
        <v>13</v>
      </c>
      <c r="W106" s="37" t="s">
        <v>13</v>
      </c>
      <c r="X106" s="59" t="s">
        <v>13</v>
      </c>
    </row>
    <row r="107" spans="1:24" ht="28.5" x14ac:dyDescent="0.25">
      <c r="A107" s="23" t="s">
        <v>264</v>
      </c>
      <c r="B107" s="30" t="s">
        <v>151</v>
      </c>
      <c r="C107" s="38"/>
      <c r="D107" s="31" t="s">
        <v>25</v>
      </c>
      <c r="E107" s="63">
        <f>ROUND(78*8,-2)</f>
        <v>600</v>
      </c>
      <c r="F107" s="69" t="s">
        <v>156</v>
      </c>
      <c r="G107" s="58">
        <v>2026</v>
      </c>
      <c r="H107" s="58">
        <v>2035</v>
      </c>
      <c r="I107" s="11" t="s">
        <v>118</v>
      </c>
      <c r="J107" s="37"/>
      <c r="K107" s="33"/>
      <c r="L107" s="33"/>
      <c r="M107" s="33"/>
      <c r="N107" s="33"/>
      <c r="O107" s="37" t="s">
        <v>13</v>
      </c>
      <c r="P107" s="37" t="s">
        <v>13</v>
      </c>
      <c r="Q107" s="37" t="s">
        <v>13</v>
      </c>
      <c r="R107" s="37" t="s">
        <v>13</v>
      </c>
      <c r="S107" s="37" t="s">
        <v>13</v>
      </c>
      <c r="T107" s="37" t="s">
        <v>13</v>
      </c>
      <c r="U107" s="37" t="s">
        <v>13</v>
      </c>
      <c r="V107" s="37" t="s">
        <v>13</v>
      </c>
      <c r="W107" s="37" t="s">
        <v>13</v>
      </c>
      <c r="X107" s="59" t="s">
        <v>13</v>
      </c>
    </row>
    <row r="108" spans="1:24" ht="28.5" x14ac:dyDescent="0.25">
      <c r="A108" s="23" t="s">
        <v>265</v>
      </c>
      <c r="B108" s="30" t="s">
        <v>100</v>
      </c>
      <c r="C108" s="38"/>
      <c r="D108" s="31" t="s">
        <v>25</v>
      </c>
      <c r="E108" s="63">
        <f>ROUND(86*400,-2)</f>
        <v>34400</v>
      </c>
      <c r="F108" s="69" t="s">
        <v>156</v>
      </c>
      <c r="G108" s="58">
        <v>2026</v>
      </c>
      <c r="H108" s="58">
        <v>2035</v>
      </c>
      <c r="I108" s="11" t="s">
        <v>118</v>
      </c>
      <c r="J108" s="37"/>
      <c r="K108" s="33"/>
      <c r="L108" s="33"/>
      <c r="M108" s="33"/>
      <c r="N108" s="33"/>
      <c r="O108" s="37" t="s">
        <v>13</v>
      </c>
      <c r="P108" s="37" t="s">
        <v>13</v>
      </c>
      <c r="Q108" s="37" t="s">
        <v>13</v>
      </c>
      <c r="R108" s="37" t="s">
        <v>13</v>
      </c>
      <c r="S108" s="37" t="s">
        <v>13</v>
      </c>
      <c r="T108" s="37" t="s">
        <v>13</v>
      </c>
      <c r="U108" s="37" t="s">
        <v>13</v>
      </c>
      <c r="V108" s="37" t="s">
        <v>13</v>
      </c>
      <c r="W108" s="37" t="s">
        <v>13</v>
      </c>
      <c r="X108" s="59" t="s">
        <v>13</v>
      </c>
    </row>
    <row r="109" spans="1:24" ht="28.5" x14ac:dyDescent="0.25">
      <c r="A109" s="23" t="s">
        <v>266</v>
      </c>
      <c r="B109" s="30" t="s">
        <v>101</v>
      </c>
      <c r="C109" s="38"/>
      <c r="D109" s="31" t="s">
        <v>25</v>
      </c>
      <c r="E109" s="63">
        <f>ROUND(78*86,-2)</f>
        <v>6700</v>
      </c>
      <c r="F109" s="69" t="s">
        <v>156</v>
      </c>
      <c r="G109" s="58">
        <v>2026</v>
      </c>
      <c r="H109" s="58">
        <v>2035</v>
      </c>
      <c r="I109" s="11" t="s">
        <v>118</v>
      </c>
      <c r="J109" s="37"/>
      <c r="K109" s="33"/>
      <c r="L109" s="33"/>
      <c r="M109" s="33"/>
      <c r="N109" s="33"/>
      <c r="O109" s="37" t="s">
        <v>13</v>
      </c>
      <c r="P109" s="37" t="s">
        <v>13</v>
      </c>
      <c r="Q109" s="37" t="s">
        <v>13</v>
      </c>
      <c r="R109" s="37" t="s">
        <v>13</v>
      </c>
      <c r="S109" s="37" t="s">
        <v>13</v>
      </c>
      <c r="T109" s="37" t="s">
        <v>13</v>
      </c>
      <c r="U109" s="37" t="s">
        <v>13</v>
      </c>
      <c r="V109" s="37" t="s">
        <v>13</v>
      </c>
      <c r="W109" s="37" t="s">
        <v>13</v>
      </c>
      <c r="X109" s="59" t="s">
        <v>13</v>
      </c>
    </row>
    <row r="110" spans="1:24" ht="28.5" x14ac:dyDescent="0.25">
      <c r="A110" s="23" t="s">
        <v>267</v>
      </c>
      <c r="B110" s="30" t="s">
        <v>102</v>
      </c>
      <c r="C110" s="38"/>
      <c r="D110" s="31" t="s">
        <v>25</v>
      </c>
      <c r="E110" s="63">
        <f>ROUND(78*129,-2)</f>
        <v>10100</v>
      </c>
      <c r="F110" s="69" t="s">
        <v>156</v>
      </c>
      <c r="G110" s="58">
        <v>2026</v>
      </c>
      <c r="H110" s="58">
        <v>2035</v>
      </c>
      <c r="I110" s="11" t="s">
        <v>118</v>
      </c>
      <c r="J110" s="37"/>
      <c r="K110" s="33"/>
      <c r="L110" s="33"/>
      <c r="M110" s="33"/>
      <c r="N110" s="33"/>
      <c r="O110" s="37" t="s">
        <v>13</v>
      </c>
      <c r="P110" s="37" t="s">
        <v>13</v>
      </c>
      <c r="Q110" s="37" t="s">
        <v>13</v>
      </c>
      <c r="R110" s="37" t="s">
        <v>13</v>
      </c>
      <c r="S110" s="37" t="s">
        <v>13</v>
      </c>
      <c r="T110" s="37" t="s">
        <v>13</v>
      </c>
      <c r="U110" s="37" t="s">
        <v>13</v>
      </c>
      <c r="V110" s="37" t="s">
        <v>13</v>
      </c>
      <c r="W110" s="37" t="s">
        <v>13</v>
      </c>
      <c r="X110" s="59" t="s">
        <v>13</v>
      </c>
    </row>
    <row r="111" spans="1:24" ht="28.5" x14ac:dyDescent="0.25">
      <c r="A111" s="23" t="s">
        <v>268</v>
      </c>
      <c r="B111" s="30" t="s">
        <v>103</v>
      </c>
      <c r="C111" s="38"/>
      <c r="D111" s="31" t="s">
        <v>25</v>
      </c>
      <c r="E111" s="63">
        <f>ROUND(78*41,-2)</f>
        <v>3200</v>
      </c>
      <c r="F111" s="69" t="s">
        <v>156</v>
      </c>
      <c r="G111" s="58">
        <v>2026</v>
      </c>
      <c r="H111" s="58">
        <v>2035</v>
      </c>
      <c r="I111" s="11" t="s">
        <v>118</v>
      </c>
      <c r="J111" s="37"/>
      <c r="K111" s="33"/>
      <c r="L111" s="33"/>
      <c r="M111" s="33"/>
      <c r="N111" s="33"/>
      <c r="O111" s="37" t="s">
        <v>13</v>
      </c>
      <c r="P111" s="37" t="s">
        <v>13</v>
      </c>
      <c r="Q111" s="37" t="s">
        <v>13</v>
      </c>
      <c r="R111" s="37" t="s">
        <v>13</v>
      </c>
      <c r="S111" s="37" t="s">
        <v>13</v>
      </c>
      <c r="T111" s="37" t="s">
        <v>13</v>
      </c>
      <c r="U111" s="37" t="s">
        <v>13</v>
      </c>
      <c r="V111" s="37" t="s">
        <v>13</v>
      </c>
      <c r="W111" s="37" t="s">
        <v>13</v>
      </c>
      <c r="X111" s="59" t="s">
        <v>13</v>
      </c>
    </row>
    <row r="112" spans="1:24" ht="28.5" x14ac:dyDescent="0.25">
      <c r="A112" s="23" t="s">
        <v>269</v>
      </c>
      <c r="B112" s="30" t="s">
        <v>119</v>
      </c>
      <c r="C112" s="38"/>
      <c r="D112" s="31" t="s">
        <v>25</v>
      </c>
      <c r="E112" s="63">
        <f>ROUND(91*50,-2)</f>
        <v>4600</v>
      </c>
      <c r="F112" s="69" t="s">
        <v>156</v>
      </c>
      <c r="G112" s="58">
        <v>2026</v>
      </c>
      <c r="H112" s="58">
        <v>2035</v>
      </c>
      <c r="I112" s="11" t="s">
        <v>118</v>
      </c>
      <c r="J112" s="37"/>
      <c r="K112" s="33"/>
      <c r="L112" s="33"/>
      <c r="M112" s="33"/>
      <c r="N112" s="33"/>
      <c r="O112" s="37" t="s">
        <v>13</v>
      </c>
      <c r="P112" s="37" t="s">
        <v>13</v>
      </c>
      <c r="Q112" s="37" t="s">
        <v>13</v>
      </c>
      <c r="R112" s="37" t="s">
        <v>13</v>
      </c>
      <c r="S112" s="37" t="s">
        <v>13</v>
      </c>
      <c r="T112" s="37" t="s">
        <v>13</v>
      </c>
      <c r="U112" s="37" t="s">
        <v>13</v>
      </c>
      <c r="V112" s="37" t="s">
        <v>13</v>
      </c>
      <c r="W112" s="37" t="s">
        <v>13</v>
      </c>
      <c r="X112" s="59" t="s">
        <v>13</v>
      </c>
    </row>
    <row r="113" spans="1:24" ht="28.5" x14ac:dyDescent="0.25">
      <c r="A113" s="23" t="s">
        <v>270</v>
      </c>
      <c r="B113" s="30" t="s">
        <v>81</v>
      </c>
      <c r="C113" s="38"/>
      <c r="D113" s="31" t="s">
        <v>25</v>
      </c>
      <c r="E113" s="63">
        <f>ROUND(78*194,-2)</f>
        <v>15100</v>
      </c>
      <c r="F113" s="69" t="s">
        <v>156</v>
      </c>
      <c r="G113" s="58">
        <v>2026</v>
      </c>
      <c r="H113" s="58">
        <v>2035</v>
      </c>
      <c r="I113" s="11" t="s">
        <v>118</v>
      </c>
      <c r="J113" s="37"/>
      <c r="K113" s="33"/>
      <c r="L113" s="33"/>
      <c r="M113" s="33"/>
      <c r="N113" s="33"/>
      <c r="O113" s="37" t="s">
        <v>13</v>
      </c>
      <c r="P113" s="37" t="s">
        <v>13</v>
      </c>
      <c r="Q113" s="37" t="s">
        <v>13</v>
      </c>
      <c r="R113" s="37" t="s">
        <v>13</v>
      </c>
      <c r="S113" s="37" t="s">
        <v>13</v>
      </c>
      <c r="T113" s="37" t="s">
        <v>13</v>
      </c>
      <c r="U113" s="37" t="s">
        <v>13</v>
      </c>
      <c r="V113" s="37" t="s">
        <v>13</v>
      </c>
      <c r="W113" s="37" t="s">
        <v>13</v>
      </c>
      <c r="X113" s="59" t="s">
        <v>13</v>
      </c>
    </row>
    <row r="114" spans="1:24" ht="28.5" x14ac:dyDescent="0.25">
      <c r="A114" s="23" t="s">
        <v>271</v>
      </c>
      <c r="B114" s="30" t="s">
        <v>82</v>
      </c>
      <c r="C114" s="38"/>
      <c r="D114" s="31" t="s">
        <v>25</v>
      </c>
      <c r="E114" s="63">
        <f>ROUND(86*530,-2)</f>
        <v>45600</v>
      </c>
      <c r="F114" s="69" t="s">
        <v>156</v>
      </c>
      <c r="G114" s="58">
        <v>2026</v>
      </c>
      <c r="H114" s="58">
        <v>2035</v>
      </c>
      <c r="I114" s="11" t="s">
        <v>118</v>
      </c>
      <c r="J114" s="37"/>
      <c r="K114" s="33"/>
      <c r="L114" s="33"/>
      <c r="M114" s="33"/>
      <c r="N114" s="33"/>
      <c r="O114" s="37" t="s">
        <v>13</v>
      </c>
      <c r="P114" s="37" t="s">
        <v>13</v>
      </c>
      <c r="Q114" s="37" t="s">
        <v>13</v>
      </c>
      <c r="R114" s="37" t="s">
        <v>13</v>
      </c>
      <c r="S114" s="37" t="s">
        <v>13</v>
      </c>
      <c r="T114" s="37" t="s">
        <v>13</v>
      </c>
      <c r="U114" s="37" t="s">
        <v>13</v>
      </c>
      <c r="V114" s="37" t="s">
        <v>13</v>
      </c>
      <c r="W114" s="37" t="s">
        <v>13</v>
      </c>
      <c r="X114" s="59" t="s">
        <v>13</v>
      </c>
    </row>
    <row r="115" spans="1:24" ht="28.5" x14ac:dyDescent="0.25">
      <c r="A115" s="23" t="s">
        <v>272</v>
      </c>
      <c r="B115" s="30" t="s">
        <v>146</v>
      </c>
      <c r="C115" s="38"/>
      <c r="D115" s="31" t="s">
        <v>25</v>
      </c>
      <c r="E115" s="63">
        <f>ROUND(91*100,-2)</f>
        <v>9100</v>
      </c>
      <c r="F115" s="69" t="s">
        <v>156</v>
      </c>
      <c r="G115" s="58">
        <v>2026</v>
      </c>
      <c r="H115" s="58">
        <v>2035</v>
      </c>
      <c r="I115" s="11" t="s">
        <v>118</v>
      </c>
      <c r="J115" s="37"/>
      <c r="K115" s="33"/>
      <c r="L115" s="33"/>
      <c r="M115" s="33"/>
      <c r="N115" s="33"/>
      <c r="O115" s="37" t="s">
        <v>13</v>
      </c>
      <c r="P115" s="37" t="s">
        <v>13</v>
      </c>
      <c r="Q115" s="37" t="s">
        <v>13</v>
      </c>
      <c r="R115" s="37" t="s">
        <v>13</v>
      </c>
      <c r="S115" s="37" t="s">
        <v>13</v>
      </c>
      <c r="T115" s="37" t="s">
        <v>13</v>
      </c>
      <c r="U115" s="37" t="s">
        <v>13</v>
      </c>
      <c r="V115" s="37" t="s">
        <v>13</v>
      </c>
      <c r="W115" s="37" t="s">
        <v>13</v>
      </c>
      <c r="X115" s="59" t="s">
        <v>13</v>
      </c>
    </row>
    <row r="116" spans="1:24" ht="28.5" x14ac:dyDescent="0.25">
      <c r="A116" s="23" t="s">
        <v>273</v>
      </c>
      <c r="B116" s="30" t="s">
        <v>145</v>
      </c>
      <c r="C116" s="38"/>
      <c r="D116" s="31" t="s">
        <v>25</v>
      </c>
      <c r="E116" s="63">
        <f>ROUND(91*50,-2)</f>
        <v>4600</v>
      </c>
      <c r="F116" s="69" t="s">
        <v>156</v>
      </c>
      <c r="G116" s="58">
        <v>2026</v>
      </c>
      <c r="H116" s="58">
        <v>2035</v>
      </c>
      <c r="I116" s="11" t="s">
        <v>118</v>
      </c>
      <c r="J116" s="37"/>
      <c r="K116" s="33"/>
      <c r="L116" s="33"/>
      <c r="M116" s="33"/>
      <c r="N116" s="33"/>
      <c r="O116" s="37" t="s">
        <v>13</v>
      </c>
      <c r="P116" s="37" t="s">
        <v>13</v>
      </c>
      <c r="Q116" s="37" t="s">
        <v>13</v>
      </c>
      <c r="R116" s="37" t="s">
        <v>13</v>
      </c>
      <c r="S116" s="37" t="s">
        <v>13</v>
      </c>
      <c r="T116" s="37" t="s">
        <v>13</v>
      </c>
      <c r="U116" s="37" t="s">
        <v>13</v>
      </c>
      <c r="V116" s="37" t="s">
        <v>13</v>
      </c>
      <c r="W116" s="37" t="s">
        <v>13</v>
      </c>
      <c r="X116" s="59" t="s">
        <v>13</v>
      </c>
    </row>
    <row r="117" spans="1:24" ht="28.5" x14ac:dyDescent="0.25">
      <c r="A117" s="23" t="s">
        <v>274</v>
      </c>
      <c r="B117" s="30" t="s">
        <v>144</v>
      </c>
      <c r="C117" s="38"/>
      <c r="D117" s="31" t="s">
        <v>25</v>
      </c>
      <c r="E117" s="63">
        <f>ROUND(91*130,-2)</f>
        <v>11800</v>
      </c>
      <c r="F117" s="69" t="s">
        <v>156</v>
      </c>
      <c r="G117" s="58">
        <v>2026</v>
      </c>
      <c r="H117" s="58">
        <v>2035</v>
      </c>
      <c r="I117" s="11" t="s">
        <v>118</v>
      </c>
      <c r="J117" s="37"/>
      <c r="K117" s="33"/>
      <c r="L117" s="33"/>
      <c r="M117" s="33"/>
      <c r="N117" s="33"/>
      <c r="O117" s="37" t="s">
        <v>13</v>
      </c>
      <c r="P117" s="37" t="s">
        <v>13</v>
      </c>
      <c r="Q117" s="37" t="s">
        <v>13</v>
      </c>
      <c r="R117" s="37" t="s">
        <v>13</v>
      </c>
      <c r="S117" s="37" t="s">
        <v>13</v>
      </c>
      <c r="T117" s="37" t="s">
        <v>13</v>
      </c>
      <c r="U117" s="37" t="s">
        <v>13</v>
      </c>
      <c r="V117" s="37" t="s">
        <v>13</v>
      </c>
      <c r="W117" s="37" t="s">
        <v>13</v>
      </c>
      <c r="X117" s="59" t="s">
        <v>13</v>
      </c>
    </row>
    <row r="118" spans="1:24" ht="28.5" x14ac:dyDescent="0.25">
      <c r="A118" s="23" t="s">
        <v>275</v>
      </c>
      <c r="B118" s="30" t="s">
        <v>143</v>
      </c>
      <c r="C118" s="38"/>
      <c r="D118" s="31" t="s">
        <v>25</v>
      </c>
      <c r="E118" s="63">
        <f>ROUND(91*85,-2)</f>
        <v>7700</v>
      </c>
      <c r="F118" s="69" t="s">
        <v>156</v>
      </c>
      <c r="G118" s="58">
        <v>2026</v>
      </c>
      <c r="H118" s="58">
        <v>2035</v>
      </c>
      <c r="I118" s="11" t="s">
        <v>118</v>
      </c>
      <c r="J118" s="37"/>
      <c r="K118" s="33"/>
      <c r="L118" s="33"/>
      <c r="M118" s="33"/>
      <c r="N118" s="33"/>
      <c r="O118" s="37" t="s">
        <v>13</v>
      </c>
      <c r="P118" s="37" t="s">
        <v>13</v>
      </c>
      <c r="Q118" s="37" t="s">
        <v>13</v>
      </c>
      <c r="R118" s="37" t="s">
        <v>13</v>
      </c>
      <c r="S118" s="37" t="s">
        <v>13</v>
      </c>
      <c r="T118" s="37" t="s">
        <v>13</v>
      </c>
      <c r="U118" s="37" t="s">
        <v>13</v>
      </c>
      <c r="V118" s="37" t="s">
        <v>13</v>
      </c>
      <c r="W118" s="37" t="s">
        <v>13</v>
      </c>
      <c r="X118" s="59" t="s">
        <v>13</v>
      </c>
    </row>
    <row r="119" spans="1:24" ht="28.5" x14ac:dyDescent="0.25">
      <c r="A119" s="23" t="s">
        <v>276</v>
      </c>
      <c r="B119" s="30" t="s">
        <v>83</v>
      </c>
      <c r="C119" s="38"/>
      <c r="D119" s="31" t="s">
        <v>25</v>
      </c>
      <c r="E119" s="63">
        <f>ROUND(78*39,-2)</f>
        <v>3000</v>
      </c>
      <c r="F119" s="69" t="s">
        <v>156</v>
      </c>
      <c r="G119" s="58">
        <v>2026</v>
      </c>
      <c r="H119" s="58">
        <v>2035</v>
      </c>
      <c r="I119" s="11" t="s">
        <v>118</v>
      </c>
      <c r="J119" s="37"/>
      <c r="K119" s="33"/>
      <c r="L119" s="33"/>
      <c r="M119" s="33"/>
      <c r="N119" s="33"/>
      <c r="O119" s="37" t="s">
        <v>13</v>
      </c>
      <c r="P119" s="37" t="s">
        <v>13</v>
      </c>
      <c r="Q119" s="37" t="s">
        <v>13</v>
      </c>
      <c r="R119" s="37" t="s">
        <v>13</v>
      </c>
      <c r="S119" s="37" t="s">
        <v>13</v>
      </c>
      <c r="T119" s="37" t="s">
        <v>13</v>
      </c>
      <c r="U119" s="37" t="s">
        <v>13</v>
      </c>
      <c r="V119" s="37" t="s">
        <v>13</v>
      </c>
      <c r="W119" s="37" t="s">
        <v>13</v>
      </c>
      <c r="X119" s="59" t="s">
        <v>13</v>
      </c>
    </row>
    <row r="120" spans="1:24" ht="28.5" x14ac:dyDescent="0.25">
      <c r="A120" s="23" t="s">
        <v>277</v>
      </c>
      <c r="B120" s="30" t="s">
        <v>84</v>
      </c>
      <c r="C120" s="38"/>
      <c r="D120" s="31" t="s">
        <v>25</v>
      </c>
      <c r="E120" s="63">
        <f>ROUND(78*177,-2)</f>
        <v>13800</v>
      </c>
      <c r="F120" s="69" t="s">
        <v>156</v>
      </c>
      <c r="G120" s="58">
        <v>2026</v>
      </c>
      <c r="H120" s="58">
        <v>2035</v>
      </c>
      <c r="I120" s="11" t="s">
        <v>118</v>
      </c>
      <c r="J120" s="37"/>
      <c r="K120" s="33"/>
      <c r="L120" s="33"/>
      <c r="M120" s="33"/>
      <c r="N120" s="33"/>
      <c r="O120" s="37" t="s">
        <v>13</v>
      </c>
      <c r="P120" s="37" t="s">
        <v>13</v>
      </c>
      <c r="Q120" s="37" t="s">
        <v>13</v>
      </c>
      <c r="R120" s="37" t="s">
        <v>13</v>
      </c>
      <c r="S120" s="37" t="s">
        <v>13</v>
      </c>
      <c r="T120" s="37" t="s">
        <v>13</v>
      </c>
      <c r="U120" s="37" t="s">
        <v>13</v>
      </c>
      <c r="V120" s="37" t="s">
        <v>13</v>
      </c>
      <c r="W120" s="37" t="s">
        <v>13</v>
      </c>
      <c r="X120" s="59" t="s">
        <v>13</v>
      </c>
    </row>
    <row r="121" spans="1:24" ht="28.5" x14ac:dyDescent="0.25">
      <c r="A121" s="23" t="s">
        <v>278</v>
      </c>
      <c r="B121" s="30" t="s">
        <v>85</v>
      </c>
      <c r="C121" s="38"/>
      <c r="D121" s="31" t="s">
        <v>25</v>
      </c>
      <c r="E121" s="63">
        <f>ROUND(78*141,-2)</f>
        <v>11000</v>
      </c>
      <c r="F121" s="69" t="s">
        <v>156</v>
      </c>
      <c r="G121" s="58">
        <v>2026</v>
      </c>
      <c r="H121" s="58">
        <v>2035</v>
      </c>
      <c r="I121" s="11" t="s">
        <v>118</v>
      </c>
      <c r="J121" s="37"/>
      <c r="K121" s="33"/>
      <c r="L121" s="33"/>
      <c r="M121" s="33"/>
      <c r="N121" s="33"/>
      <c r="O121" s="37" t="s">
        <v>13</v>
      </c>
      <c r="P121" s="37" t="s">
        <v>13</v>
      </c>
      <c r="Q121" s="37" t="s">
        <v>13</v>
      </c>
      <c r="R121" s="37" t="s">
        <v>13</v>
      </c>
      <c r="S121" s="37" t="s">
        <v>13</v>
      </c>
      <c r="T121" s="37" t="s">
        <v>13</v>
      </c>
      <c r="U121" s="37" t="s">
        <v>13</v>
      </c>
      <c r="V121" s="37" t="s">
        <v>13</v>
      </c>
      <c r="W121" s="37" t="s">
        <v>13</v>
      </c>
      <c r="X121" s="59" t="s">
        <v>13</v>
      </c>
    </row>
    <row r="122" spans="1:24" ht="28.5" x14ac:dyDescent="0.25">
      <c r="A122" s="23" t="s">
        <v>279</v>
      </c>
      <c r="B122" s="30" t="s">
        <v>86</v>
      </c>
      <c r="C122" s="38"/>
      <c r="D122" s="31" t="s">
        <v>25</v>
      </c>
      <c r="E122" s="63">
        <f>ROUND(78*165,-2)</f>
        <v>12900</v>
      </c>
      <c r="F122" s="69" t="s">
        <v>156</v>
      </c>
      <c r="G122" s="58">
        <v>2026</v>
      </c>
      <c r="H122" s="58">
        <v>2035</v>
      </c>
      <c r="I122" s="11" t="s">
        <v>118</v>
      </c>
      <c r="J122" s="37"/>
      <c r="K122" s="33"/>
      <c r="L122" s="33"/>
      <c r="M122" s="33"/>
      <c r="N122" s="33"/>
      <c r="O122" s="37" t="s">
        <v>13</v>
      </c>
      <c r="P122" s="37" t="s">
        <v>13</v>
      </c>
      <c r="Q122" s="37" t="s">
        <v>13</v>
      </c>
      <c r="R122" s="37" t="s">
        <v>13</v>
      </c>
      <c r="S122" s="37" t="s">
        <v>13</v>
      </c>
      <c r="T122" s="37" t="s">
        <v>13</v>
      </c>
      <c r="U122" s="37" t="s">
        <v>13</v>
      </c>
      <c r="V122" s="37" t="s">
        <v>13</v>
      </c>
      <c r="W122" s="37" t="s">
        <v>13</v>
      </c>
      <c r="X122" s="59" t="s">
        <v>13</v>
      </c>
    </row>
    <row r="123" spans="1:24" ht="28.5" x14ac:dyDescent="0.25">
      <c r="A123" s="23" t="s">
        <v>280</v>
      </c>
      <c r="B123" s="30" t="s">
        <v>87</v>
      </c>
      <c r="C123" s="38"/>
      <c r="D123" s="31" t="s">
        <v>25</v>
      </c>
      <c r="E123" s="63">
        <f>ROUND(78*280,-2)</f>
        <v>21800</v>
      </c>
      <c r="F123" s="69" t="s">
        <v>156</v>
      </c>
      <c r="G123" s="58">
        <v>2026</v>
      </c>
      <c r="H123" s="58">
        <v>2035</v>
      </c>
      <c r="I123" s="11" t="s">
        <v>118</v>
      </c>
      <c r="J123" s="37"/>
      <c r="K123" s="33"/>
      <c r="L123" s="33"/>
      <c r="M123" s="33"/>
      <c r="N123" s="33"/>
      <c r="O123" s="37" t="s">
        <v>13</v>
      </c>
      <c r="P123" s="37" t="s">
        <v>13</v>
      </c>
      <c r="Q123" s="37" t="s">
        <v>13</v>
      </c>
      <c r="R123" s="37" t="s">
        <v>13</v>
      </c>
      <c r="S123" s="37" t="s">
        <v>13</v>
      </c>
      <c r="T123" s="37" t="s">
        <v>13</v>
      </c>
      <c r="U123" s="37" t="s">
        <v>13</v>
      </c>
      <c r="V123" s="37" t="s">
        <v>13</v>
      </c>
      <c r="W123" s="37" t="s">
        <v>13</v>
      </c>
      <c r="X123" s="59" t="s">
        <v>13</v>
      </c>
    </row>
    <row r="124" spans="1:24" ht="28.5" x14ac:dyDescent="0.25">
      <c r="A124" s="23" t="s">
        <v>281</v>
      </c>
      <c r="B124" s="30" t="s">
        <v>88</v>
      </c>
      <c r="C124" s="38"/>
      <c r="D124" s="31" t="s">
        <v>25</v>
      </c>
      <c r="E124" s="63">
        <f>ROUND(86*521,-2)</f>
        <v>44800</v>
      </c>
      <c r="F124" s="69" t="s">
        <v>156</v>
      </c>
      <c r="G124" s="58">
        <v>2026</v>
      </c>
      <c r="H124" s="58">
        <v>2035</v>
      </c>
      <c r="I124" s="11" t="s">
        <v>118</v>
      </c>
      <c r="J124" s="37"/>
      <c r="K124" s="33"/>
      <c r="L124" s="33"/>
      <c r="M124" s="33"/>
      <c r="N124" s="33"/>
      <c r="O124" s="37" t="s">
        <v>13</v>
      </c>
      <c r="P124" s="37" t="s">
        <v>13</v>
      </c>
      <c r="Q124" s="37" t="s">
        <v>13</v>
      </c>
      <c r="R124" s="37" t="s">
        <v>13</v>
      </c>
      <c r="S124" s="37" t="s">
        <v>13</v>
      </c>
      <c r="T124" s="37" t="s">
        <v>13</v>
      </c>
      <c r="U124" s="37" t="s">
        <v>13</v>
      </c>
      <c r="V124" s="37" t="s">
        <v>13</v>
      </c>
      <c r="W124" s="37" t="s">
        <v>13</v>
      </c>
      <c r="X124" s="59" t="s">
        <v>13</v>
      </c>
    </row>
    <row r="125" spans="1:24" ht="28.5" x14ac:dyDescent="0.25">
      <c r="A125" s="23" t="s">
        <v>282</v>
      </c>
      <c r="B125" s="30" t="s">
        <v>142</v>
      </c>
      <c r="C125" s="38"/>
      <c r="D125" s="31" t="s">
        <v>25</v>
      </c>
      <c r="E125" s="63">
        <f>ROUND(91*140,-2)</f>
        <v>12700</v>
      </c>
      <c r="F125" s="69" t="s">
        <v>156</v>
      </c>
      <c r="G125" s="58">
        <v>2026</v>
      </c>
      <c r="H125" s="58">
        <v>2035</v>
      </c>
      <c r="I125" s="11" t="s">
        <v>118</v>
      </c>
      <c r="J125" s="37"/>
      <c r="K125" s="33"/>
      <c r="L125" s="33"/>
      <c r="M125" s="33"/>
      <c r="N125" s="33"/>
      <c r="O125" s="37" t="s">
        <v>13</v>
      </c>
      <c r="P125" s="37" t="s">
        <v>13</v>
      </c>
      <c r="Q125" s="37" t="s">
        <v>13</v>
      </c>
      <c r="R125" s="37" t="s">
        <v>13</v>
      </c>
      <c r="S125" s="37" t="s">
        <v>13</v>
      </c>
      <c r="T125" s="37" t="s">
        <v>13</v>
      </c>
      <c r="U125" s="37" t="s">
        <v>13</v>
      </c>
      <c r="V125" s="37" t="s">
        <v>13</v>
      </c>
      <c r="W125" s="37" t="s">
        <v>13</v>
      </c>
      <c r="X125" s="59" t="s">
        <v>13</v>
      </c>
    </row>
    <row r="126" spans="1:24" ht="28.5" x14ac:dyDescent="0.25">
      <c r="A126" s="23" t="s">
        <v>283</v>
      </c>
      <c r="B126" s="30" t="s">
        <v>89</v>
      </c>
      <c r="C126" s="38"/>
      <c r="D126" s="31" t="s">
        <v>25</v>
      </c>
      <c r="E126" s="63">
        <f>ROUND(168*965,-2)</f>
        <v>162100</v>
      </c>
      <c r="F126" s="69" t="s">
        <v>156</v>
      </c>
      <c r="G126" s="58">
        <v>2026</v>
      </c>
      <c r="H126" s="58">
        <v>2035</v>
      </c>
      <c r="I126" s="11" t="s">
        <v>118</v>
      </c>
      <c r="J126" s="37"/>
      <c r="K126" s="33"/>
      <c r="L126" s="33"/>
      <c r="M126" s="33"/>
      <c r="N126" s="33"/>
      <c r="O126" s="37" t="s">
        <v>13</v>
      </c>
      <c r="P126" s="37" t="s">
        <v>13</v>
      </c>
      <c r="Q126" s="37" t="s">
        <v>13</v>
      </c>
      <c r="R126" s="37" t="s">
        <v>13</v>
      </c>
      <c r="S126" s="37" t="s">
        <v>13</v>
      </c>
      <c r="T126" s="37" t="s">
        <v>13</v>
      </c>
      <c r="U126" s="37" t="s">
        <v>13</v>
      </c>
      <c r="V126" s="37" t="s">
        <v>13</v>
      </c>
      <c r="W126" s="37" t="s">
        <v>13</v>
      </c>
      <c r="X126" s="59" t="s">
        <v>13</v>
      </c>
    </row>
    <row r="127" spans="1:24" ht="28.5" x14ac:dyDescent="0.25">
      <c r="A127" s="23" t="s">
        <v>284</v>
      </c>
      <c r="B127" s="30" t="s">
        <v>90</v>
      </c>
      <c r="C127" s="38"/>
      <c r="D127" s="31" t="s">
        <v>25</v>
      </c>
      <c r="E127" s="63">
        <f>ROUND(78*100,-2)</f>
        <v>7800</v>
      </c>
      <c r="F127" s="69" t="s">
        <v>156</v>
      </c>
      <c r="G127" s="58">
        <v>2026</v>
      </c>
      <c r="H127" s="58">
        <v>2035</v>
      </c>
      <c r="I127" s="11" t="s">
        <v>118</v>
      </c>
      <c r="J127" s="37"/>
      <c r="K127" s="33"/>
      <c r="L127" s="33"/>
      <c r="M127" s="33"/>
      <c r="N127" s="33"/>
      <c r="O127" s="37" t="s">
        <v>13</v>
      </c>
      <c r="P127" s="37" t="s">
        <v>13</v>
      </c>
      <c r="Q127" s="37" t="s">
        <v>13</v>
      </c>
      <c r="R127" s="37" t="s">
        <v>13</v>
      </c>
      <c r="S127" s="37" t="s">
        <v>13</v>
      </c>
      <c r="T127" s="37" t="s">
        <v>13</v>
      </c>
      <c r="U127" s="37" t="s">
        <v>13</v>
      </c>
      <c r="V127" s="37" t="s">
        <v>13</v>
      </c>
      <c r="W127" s="37" t="s">
        <v>13</v>
      </c>
      <c r="X127" s="59" t="s">
        <v>13</v>
      </c>
    </row>
    <row r="128" spans="1:24" ht="28.5" x14ac:dyDescent="0.25">
      <c r="A128" s="23" t="s">
        <v>285</v>
      </c>
      <c r="B128" s="30" t="s">
        <v>91</v>
      </c>
      <c r="C128" s="38"/>
      <c r="D128" s="31" t="s">
        <v>25</v>
      </c>
      <c r="E128" s="63">
        <f>ROUND(78*235,-2)</f>
        <v>18300</v>
      </c>
      <c r="F128" s="69" t="s">
        <v>156</v>
      </c>
      <c r="G128" s="58">
        <v>2026</v>
      </c>
      <c r="H128" s="58">
        <v>2035</v>
      </c>
      <c r="I128" s="11" t="s">
        <v>118</v>
      </c>
      <c r="J128" s="37"/>
      <c r="K128" s="33"/>
      <c r="L128" s="33"/>
      <c r="M128" s="33"/>
      <c r="N128" s="33"/>
      <c r="O128" s="37" t="s">
        <v>13</v>
      </c>
      <c r="P128" s="37" t="s">
        <v>13</v>
      </c>
      <c r="Q128" s="37" t="s">
        <v>13</v>
      </c>
      <c r="R128" s="37" t="s">
        <v>13</v>
      </c>
      <c r="S128" s="37" t="s">
        <v>13</v>
      </c>
      <c r="T128" s="37" t="s">
        <v>13</v>
      </c>
      <c r="U128" s="37" t="s">
        <v>13</v>
      </c>
      <c r="V128" s="37" t="s">
        <v>13</v>
      </c>
      <c r="W128" s="37" t="s">
        <v>13</v>
      </c>
      <c r="X128" s="59" t="s">
        <v>13</v>
      </c>
    </row>
    <row r="129" spans="1:24" ht="28.5" x14ac:dyDescent="0.25">
      <c r="A129" s="23" t="s">
        <v>286</v>
      </c>
      <c r="B129" s="30" t="s">
        <v>92</v>
      </c>
      <c r="C129" s="38"/>
      <c r="D129" s="31" t="s">
        <v>25</v>
      </c>
      <c r="E129" s="63">
        <f>ROUND(78*120,-2)</f>
        <v>9400</v>
      </c>
      <c r="F129" s="69" t="s">
        <v>156</v>
      </c>
      <c r="G129" s="58">
        <v>2026</v>
      </c>
      <c r="H129" s="58">
        <v>2035</v>
      </c>
      <c r="I129" s="11" t="s">
        <v>118</v>
      </c>
      <c r="J129" s="37"/>
      <c r="K129" s="33"/>
      <c r="L129" s="33"/>
      <c r="M129" s="33"/>
      <c r="N129" s="33"/>
      <c r="O129" s="37" t="s">
        <v>13</v>
      </c>
      <c r="P129" s="37" t="s">
        <v>13</v>
      </c>
      <c r="Q129" s="37" t="s">
        <v>13</v>
      </c>
      <c r="R129" s="37" t="s">
        <v>13</v>
      </c>
      <c r="S129" s="37" t="s">
        <v>13</v>
      </c>
      <c r="T129" s="37" t="s">
        <v>13</v>
      </c>
      <c r="U129" s="37" t="s">
        <v>13</v>
      </c>
      <c r="V129" s="37" t="s">
        <v>13</v>
      </c>
      <c r="W129" s="37" t="s">
        <v>13</v>
      </c>
      <c r="X129" s="59" t="s">
        <v>13</v>
      </c>
    </row>
    <row r="130" spans="1:24" ht="28.5" x14ac:dyDescent="0.25">
      <c r="A130" s="23" t="s">
        <v>287</v>
      </c>
      <c r="B130" s="30" t="s">
        <v>93</v>
      </c>
      <c r="C130" s="38"/>
      <c r="D130" s="31" t="s">
        <v>25</v>
      </c>
      <c r="E130" s="63">
        <f>ROUND(78*17,-2)</f>
        <v>1300</v>
      </c>
      <c r="F130" s="69" t="s">
        <v>156</v>
      </c>
      <c r="G130" s="58">
        <v>2026</v>
      </c>
      <c r="H130" s="58">
        <v>2035</v>
      </c>
      <c r="I130" s="11" t="s">
        <v>118</v>
      </c>
      <c r="J130" s="37"/>
      <c r="K130" s="33"/>
      <c r="L130" s="33"/>
      <c r="M130" s="33"/>
      <c r="N130" s="33"/>
      <c r="O130" s="37" t="s">
        <v>13</v>
      </c>
      <c r="P130" s="37" t="s">
        <v>13</v>
      </c>
      <c r="Q130" s="37" t="s">
        <v>13</v>
      </c>
      <c r="R130" s="37" t="s">
        <v>13</v>
      </c>
      <c r="S130" s="37" t="s">
        <v>13</v>
      </c>
      <c r="T130" s="37" t="s">
        <v>13</v>
      </c>
      <c r="U130" s="37" t="s">
        <v>13</v>
      </c>
      <c r="V130" s="37" t="s">
        <v>13</v>
      </c>
      <c r="W130" s="37" t="s">
        <v>13</v>
      </c>
      <c r="X130" s="59" t="s">
        <v>13</v>
      </c>
    </row>
    <row r="131" spans="1:24" ht="28.5" x14ac:dyDescent="0.25">
      <c r="A131" s="23" t="s">
        <v>288</v>
      </c>
      <c r="B131" s="30" t="s">
        <v>94</v>
      </c>
      <c r="C131" s="38"/>
      <c r="D131" s="31" t="s">
        <v>25</v>
      </c>
      <c r="E131" s="63">
        <f>ROUND(78*37,-2)</f>
        <v>2900</v>
      </c>
      <c r="F131" s="69" t="s">
        <v>156</v>
      </c>
      <c r="G131" s="58">
        <v>2026</v>
      </c>
      <c r="H131" s="58">
        <v>2035</v>
      </c>
      <c r="I131" s="11" t="s">
        <v>118</v>
      </c>
      <c r="J131" s="37"/>
      <c r="K131" s="33"/>
      <c r="L131" s="33"/>
      <c r="M131" s="33"/>
      <c r="N131" s="33"/>
      <c r="O131" s="37" t="s">
        <v>13</v>
      </c>
      <c r="P131" s="37" t="s">
        <v>13</v>
      </c>
      <c r="Q131" s="37" t="s">
        <v>13</v>
      </c>
      <c r="R131" s="37" t="s">
        <v>13</v>
      </c>
      <c r="S131" s="37" t="s">
        <v>13</v>
      </c>
      <c r="T131" s="37" t="s">
        <v>13</v>
      </c>
      <c r="U131" s="37" t="s">
        <v>13</v>
      </c>
      <c r="V131" s="37" t="s">
        <v>13</v>
      </c>
      <c r="W131" s="37" t="s">
        <v>13</v>
      </c>
      <c r="X131" s="59" t="s">
        <v>13</v>
      </c>
    </row>
    <row r="132" spans="1:24" ht="28.5" x14ac:dyDescent="0.25">
      <c r="A132" s="23" t="s">
        <v>289</v>
      </c>
      <c r="B132" s="30" t="s">
        <v>95</v>
      </c>
      <c r="C132" s="38"/>
      <c r="D132" s="31" t="s">
        <v>25</v>
      </c>
      <c r="E132" s="63">
        <v>750</v>
      </c>
      <c r="F132" s="69" t="s">
        <v>156</v>
      </c>
      <c r="G132" s="58">
        <v>2026</v>
      </c>
      <c r="H132" s="58">
        <v>2035</v>
      </c>
      <c r="I132" s="11" t="s">
        <v>118</v>
      </c>
      <c r="J132" s="37"/>
      <c r="K132" s="33"/>
      <c r="L132" s="33"/>
      <c r="M132" s="33"/>
      <c r="N132" s="33"/>
      <c r="O132" s="37" t="s">
        <v>13</v>
      </c>
      <c r="P132" s="37" t="s">
        <v>13</v>
      </c>
      <c r="Q132" s="37" t="s">
        <v>13</v>
      </c>
      <c r="R132" s="37" t="s">
        <v>13</v>
      </c>
      <c r="S132" s="37" t="s">
        <v>13</v>
      </c>
      <c r="T132" s="37" t="s">
        <v>13</v>
      </c>
      <c r="U132" s="37" t="s">
        <v>13</v>
      </c>
      <c r="V132" s="37" t="s">
        <v>13</v>
      </c>
      <c r="W132" s="37" t="s">
        <v>13</v>
      </c>
      <c r="X132" s="59" t="s">
        <v>13</v>
      </c>
    </row>
    <row r="133" spans="1:24" ht="28.5" x14ac:dyDescent="0.25">
      <c r="A133" s="23" t="s">
        <v>290</v>
      </c>
      <c r="B133" s="30" t="s">
        <v>96</v>
      </c>
      <c r="C133" s="38"/>
      <c r="D133" s="31" t="s">
        <v>25</v>
      </c>
      <c r="E133" s="63">
        <f>ROUND(78*98,-2)</f>
        <v>7600</v>
      </c>
      <c r="F133" s="69" t="s">
        <v>156</v>
      </c>
      <c r="G133" s="58">
        <v>2026</v>
      </c>
      <c r="H133" s="58">
        <v>2035</v>
      </c>
      <c r="I133" s="11" t="s">
        <v>118</v>
      </c>
      <c r="J133" s="37"/>
      <c r="K133" s="33"/>
      <c r="L133" s="33"/>
      <c r="M133" s="33"/>
      <c r="N133" s="33"/>
      <c r="O133" s="37" t="s">
        <v>13</v>
      </c>
      <c r="P133" s="37" t="s">
        <v>13</v>
      </c>
      <c r="Q133" s="37" t="s">
        <v>13</v>
      </c>
      <c r="R133" s="37" t="s">
        <v>13</v>
      </c>
      <c r="S133" s="37" t="s">
        <v>13</v>
      </c>
      <c r="T133" s="37" t="s">
        <v>13</v>
      </c>
      <c r="U133" s="37" t="s">
        <v>13</v>
      </c>
      <c r="V133" s="37" t="s">
        <v>13</v>
      </c>
      <c r="W133" s="37" t="s">
        <v>13</v>
      </c>
      <c r="X133" s="59" t="s">
        <v>13</v>
      </c>
    </row>
    <row r="134" spans="1:24" ht="28.5" x14ac:dyDescent="0.25">
      <c r="A134" s="23" t="s">
        <v>291</v>
      </c>
      <c r="B134" s="30" t="s">
        <v>141</v>
      </c>
      <c r="C134" s="38"/>
      <c r="D134" s="31" t="s">
        <v>25</v>
      </c>
      <c r="E134" s="63">
        <f>ROUND(91*25,-2)</f>
        <v>2300</v>
      </c>
      <c r="F134" s="69" t="s">
        <v>156</v>
      </c>
      <c r="G134" s="58">
        <v>2026</v>
      </c>
      <c r="H134" s="58">
        <v>2035</v>
      </c>
      <c r="I134" s="11" t="s">
        <v>118</v>
      </c>
      <c r="J134" s="37"/>
      <c r="K134" s="33"/>
      <c r="L134" s="33"/>
      <c r="M134" s="33"/>
      <c r="N134" s="33"/>
      <c r="O134" s="37" t="s">
        <v>13</v>
      </c>
      <c r="P134" s="37" t="s">
        <v>13</v>
      </c>
      <c r="Q134" s="37" t="s">
        <v>13</v>
      </c>
      <c r="R134" s="37" t="s">
        <v>13</v>
      </c>
      <c r="S134" s="37" t="s">
        <v>13</v>
      </c>
      <c r="T134" s="37" t="s">
        <v>13</v>
      </c>
      <c r="U134" s="37" t="s">
        <v>13</v>
      </c>
      <c r="V134" s="37" t="s">
        <v>13</v>
      </c>
      <c r="W134" s="37" t="s">
        <v>13</v>
      </c>
      <c r="X134" s="59" t="s">
        <v>13</v>
      </c>
    </row>
    <row r="135" spans="1:24" ht="28.5" x14ac:dyDescent="0.25">
      <c r="A135" s="23" t="s">
        <v>292</v>
      </c>
      <c r="B135" s="30" t="s">
        <v>97</v>
      </c>
      <c r="C135" s="38"/>
      <c r="D135" s="31" t="s">
        <v>25</v>
      </c>
      <c r="E135" s="63">
        <f>ROUND(78*70,-2)</f>
        <v>5500</v>
      </c>
      <c r="F135" s="69" t="s">
        <v>156</v>
      </c>
      <c r="G135" s="58">
        <v>2026</v>
      </c>
      <c r="H135" s="58">
        <v>2035</v>
      </c>
      <c r="I135" s="11" t="s">
        <v>118</v>
      </c>
      <c r="J135" s="37"/>
      <c r="K135" s="33"/>
      <c r="L135" s="33"/>
      <c r="M135" s="33"/>
      <c r="N135" s="33"/>
      <c r="O135" s="37" t="s">
        <v>13</v>
      </c>
      <c r="P135" s="37" t="s">
        <v>13</v>
      </c>
      <c r="Q135" s="37" t="s">
        <v>13</v>
      </c>
      <c r="R135" s="37" t="s">
        <v>13</v>
      </c>
      <c r="S135" s="37" t="s">
        <v>13</v>
      </c>
      <c r="T135" s="37" t="s">
        <v>13</v>
      </c>
      <c r="U135" s="37" t="s">
        <v>13</v>
      </c>
      <c r="V135" s="37" t="s">
        <v>13</v>
      </c>
      <c r="W135" s="37" t="s">
        <v>13</v>
      </c>
      <c r="X135" s="59" t="s">
        <v>13</v>
      </c>
    </row>
    <row r="136" spans="1:24" ht="28.5" x14ac:dyDescent="0.25">
      <c r="A136" s="23" t="s">
        <v>293</v>
      </c>
      <c r="B136" s="30" t="s">
        <v>140</v>
      </c>
      <c r="C136" s="38"/>
      <c r="D136" s="31" t="s">
        <v>25</v>
      </c>
      <c r="E136" s="63">
        <f>ROUND(91*55,-2)</f>
        <v>5000</v>
      </c>
      <c r="F136" s="69" t="s">
        <v>156</v>
      </c>
      <c r="G136" s="58">
        <v>2026</v>
      </c>
      <c r="H136" s="58">
        <v>2035</v>
      </c>
      <c r="I136" s="11" t="s">
        <v>118</v>
      </c>
      <c r="J136" s="37"/>
      <c r="K136" s="33"/>
      <c r="L136" s="33"/>
      <c r="M136" s="33"/>
      <c r="N136" s="33"/>
      <c r="O136" s="37" t="s">
        <v>13</v>
      </c>
      <c r="P136" s="37" t="s">
        <v>13</v>
      </c>
      <c r="Q136" s="37" t="s">
        <v>13</v>
      </c>
      <c r="R136" s="37" t="s">
        <v>13</v>
      </c>
      <c r="S136" s="37" t="s">
        <v>13</v>
      </c>
      <c r="T136" s="37" t="s">
        <v>13</v>
      </c>
      <c r="U136" s="37" t="s">
        <v>13</v>
      </c>
      <c r="V136" s="37" t="s">
        <v>13</v>
      </c>
      <c r="W136" s="37" t="s">
        <v>13</v>
      </c>
      <c r="X136" s="59" t="s">
        <v>13</v>
      </c>
    </row>
    <row r="137" spans="1:24" ht="28.5" x14ac:dyDescent="0.25">
      <c r="A137" s="23" t="s">
        <v>294</v>
      </c>
      <c r="B137" s="30" t="s">
        <v>98</v>
      </c>
      <c r="C137" s="38"/>
      <c r="D137" s="31" t="s">
        <v>25</v>
      </c>
      <c r="E137" s="63">
        <f>ROUND(91*110,-2)</f>
        <v>10000</v>
      </c>
      <c r="F137" s="69" t="s">
        <v>156</v>
      </c>
      <c r="G137" s="58">
        <v>2026</v>
      </c>
      <c r="H137" s="58">
        <v>2035</v>
      </c>
      <c r="I137" s="11" t="s">
        <v>118</v>
      </c>
      <c r="J137" s="37"/>
      <c r="K137" s="33"/>
      <c r="L137" s="33"/>
      <c r="M137" s="33"/>
      <c r="N137" s="33"/>
      <c r="O137" s="37" t="s">
        <v>13</v>
      </c>
      <c r="P137" s="37" t="s">
        <v>13</v>
      </c>
      <c r="Q137" s="37" t="s">
        <v>13</v>
      </c>
      <c r="R137" s="37" t="s">
        <v>13</v>
      </c>
      <c r="S137" s="37" t="s">
        <v>13</v>
      </c>
      <c r="T137" s="37" t="s">
        <v>13</v>
      </c>
      <c r="U137" s="37" t="s">
        <v>13</v>
      </c>
      <c r="V137" s="37" t="s">
        <v>13</v>
      </c>
      <c r="W137" s="37" t="s">
        <v>13</v>
      </c>
      <c r="X137" s="59" t="s">
        <v>13</v>
      </c>
    </row>
    <row r="138" spans="1:24" ht="28.5" x14ac:dyDescent="0.25">
      <c r="A138" s="23" t="s">
        <v>295</v>
      </c>
      <c r="B138" s="30" t="s">
        <v>99</v>
      </c>
      <c r="C138" s="38"/>
      <c r="D138" s="31" t="s">
        <v>25</v>
      </c>
      <c r="E138" s="63">
        <f>ROUND(91*30,-2)</f>
        <v>2700</v>
      </c>
      <c r="F138" s="69" t="s">
        <v>156</v>
      </c>
      <c r="G138" s="58">
        <v>2026</v>
      </c>
      <c r="H138" s="58">
        <v>2035</v>
      </c>
      <c r="I138" s="11" t="s">
        <v>118</v>
      </c>
      <c r="J138" s="37"/>
      <c r="K138" s="33"/>
      <c r="L138" s="33"/>
      <c r="M138" s="33"/>
      <c r="N138" s="33"/>
      <c r="O138" s="37" t="s">
        <v>13</v>
      </c>
      <c r="P138" s="37" t="s">
        <v>13</v>
      </c>
      <c r="Q138" s="37" t="s">
        <v>13</v>
      </c>
      <c r="R138" s="37" t="s">
        <v>13</v>
      </c>
      <c r="S138" s="37" t="s">
        <v>13</v>
      </c>
      <c r="T138" s="37" t="s">
        <v>13</v>
      </c>
      <c r="U138" s="37" t="s">
        <v>13</v>
      </c>
      <c r="V138" s="37" t="s">
        <v>13</v>
      </c>
      <c r="W138" s="37" t="s">
        <v>13</v>
      </c>
      <c r="X138" s="59" t="s">
        <v>13</v>
      </c>
    </row>
    <row r="139" spans="1:24" ht="28.5" x14ac:dyDescent="0.25">
      <c r="A139" s="23" t="s">
        <v>296</v>
      </c>
      <c r="B139" s="30" t="s">
        <v>133</v>
      </c>
      <c r="C139" s="38"/>
      <c r="D139" s="31" t="s">
        <v>25</v>
      </c>
      <c r="E139" s="63">
        <f>ROUND(91*40,-2)</f>
        <v>3600</v>
      </c>
      <c r="F139" s="69" t="s">
        <v>156</v>
      </c>
      <c r="G139" s="58">
        <v>2026</v>
      </c>
      <c r="H139" s="58">
        <v>2035</v>
      </c>
      <c r="I139" s="11" t="s">
        <v>118</v>
      </c>
      <c r="J139" s="37"/>
      <c r="K139" s="33"/>
      <c r="L139" s="33"/>
      <c r="M139" s="33"/>
      <c r="N139" s="33"/>
      <c r="O139" s="37" t="s">
        <v>13</v>
      </c>
      <c r="P139" s="37" t="s">
        <v>13</v>
      </c>
      <c r="Q139" s="37" t="s">
        <v>13</v>
      </c>
      <c r="R139" s="37" t="s">
        <v>13</v>
      </c>
      <c r="S139" s="37" t="s">
        <v>13</v>
      </c>
      <c r="T139" s="37" t="s">
        <v>13</v>
      </c>
      <c r="U139" s="37" t="s">
        <v>13</v>
      </c>
      <c r="V139" s="37" t="s">
        <v>13</v>
      </c>
      <c r="W139" s="37" t="s">
        <v>13</v>
      </c>
      <c r="X139" s="59" t="s">
        <v>13</v>
      </c>
    </row>
    <row r="140" spans="1:24" ht="28.5" x14ac:dyDescent="0.25">
      <c r="A140" s="23" t="s">
        <v>297</v>
      </c>
      <c r="B140" s="30" t="s">
        <v>134</v>
      </c>
      <c r="C140" s="38"/>
      <c r="D140" s="31" t="s">
        <v>25</v>
      </c>
      <c r="E140" s="63">
        <f>ROUND(91*190,-2)</f>
        <v>17300</v>
      </c>
      <c r="F140" s="69" t="s">
        <v>156</v>
      </c>
      <c r="G140" s="58">
        <v>2026</v>
      </c>
      <c r="H140" s="58">
        <v>2035</v>
      </c>
      <c r="I140" s="11" t="s">
        <v>118</v>
      </c>
      <c r="J140" s="37"/>
      <c r="K140" s="33"/>
      <c r="L140" s="33"/>
      <c r="M140" s="33"/>
      <c r="N140" s="33"/>
      <c r="O140" s="37" t="s">
        <v>13</v>
      </c>
      <c r="P140" s="37" t="s">
        <v>13</v>
      </c>
      <c r="Q140" s="37" t="s">
        <v>13</v>
      </c>
      <c r="R140" s="37" t="s">
        <v>13</v>
      </c>
      <c r="S140" s="37" t="s">
        <v>13</v>
      </c>
      <c r="T140" s="37" t="s">
        <v>13</v>
      </c>
      <c r="U140" s="37" t="s">
        <v>13</v>
      </c>
      <c r="V140" s="37" t="s">
        <v>13</v>
      </c>
      <c r="W140" s="37" t="s">
        <v>13</v>
      </c>
      <c r="X140" s="59" t="s">
        <v>13</v>
      </c>
    </row>
    <row r="141" spans="1:24" ht="28.5" x14ac:dyDescent="0.25">
      <c r="A141" s="23" t="s">
        <v>298</v>
      </c>
      <c r="B141" s="30" t="s">
        <v>120</v>
      </c>
      <c r="C141" s="38"/>
      <c r="D141" s="31" t="s">
        <v>25</v>
      </c>
      <c r="E141" s="63">
        <f>ROUND(91*40,-2)</f>
        <v>3600</v>
      </c>
      <c r="F141" s="69" t="s">
        <v>156</v>
      </c>
      <c r="G141" s="58">
        <v>2026</v>
      </c>
      <c r="H141" s="58">
        <v>2035</v>
      </c>
      <c r="I141" s="11" t="s">
        <v>118</v>
      </c>
      <c r="J141" s="37"/>
      <c r="K141" s="33"/>
      <c r="L141" s="33"/>
      <c r="M141" s="33"/>
      <c r="N141" s="33"/>
      <c r="O141" s="37" t="s">
        <v>13</v>
      </c>
      <c r="P141" s="37" t="s">
        <v>13</v>
      </c>
      <c r="Q141" s="37" t="s">
        <v>13</v>
      </c>
      <c r="R141" s="37" t="s">
        <v>13</v>
      </c>
      <c r="S141" s="37" t="s">
        <v>13</v>
      </c>
      <c r="T141" s="37" t="s">
        <v>13</v>
      </c>
      <c r="U141" s="37" t="s">
        <v>13</v>
      </c>
      <c r="V141" s="37" t="s">
        <v>13</v>
      </c>
      <c r="W141" s="37" t="s">
        <v>13</v>
      </c>
      <c r="X141" s="59" t="s">
        <v>13</v>
      </c>
    </row>
    <row r="142" spans="1:24" ht="28.5" x14ac:dyDescent="0.25">
      <c r="A142" s="23" t="s">
        <v>299</v>
      </c>
      <c r="B142" s="30" t="s">
        <v>139</v>
      </c>
      <c r="C142" s="38"/>
      <c r="D142" s="31" t="s">
        <v>25</v>
      </c>
      <c r="E142" s="63">
        <f>ROUND(91*80,-2)</f>
        <v>7300</v>
      </c>
      <c r="F142" s="69" t="s">
        <v>156</v>
      </c>
      <c r="G142" s="58">
        <v>2026</v>
      </c>
      <c r="H142" s="58">
        <v>2035</v>
      </c>
      <c r="I142" s="11" t="s">
        <v>118</v>
      </c>
      <c r="J142" s="37"/>
      <c r="K142" s="33"/>
      <c r="L142" s="33"/>
      <c r="M142" s="33"/>
      <c r="N142" s="33"/>
      <c r="O142" s="37" t="s">
        <v>13</v>
      </c>
      <c r="P142" s="37" t="s">
        <v>13</v>
      </c>
      <c r="Q142" s="37" t="s">
        <v>13</v>
      </c>
      <c r="R142" s="37" t="s">
        <v>13</v>
      </c>
      <c r="S142" s="37" t="s">
        <v>13</v>
      </c>
      <c r="T142" s="37" t="s">
        <v>13</v>
      </c>
      <c r="U142" s="37" t="s">
        <v>13</v>
      </c>
      <c r="V142" s="37" t="s">
        <v>13</v>
      </c>
      <c r="W142" s="37" t="s">
        <v>13</v>
      </c>
      <c r="X142" s="59" t="s">
        <v>13</v>
      </c>
    </row>
    <row r="143" spans="1:24" ht="28.5" x14ac:dyDescent="0.25">
      <c r="A143" s="23" t="s">
        <v>300</v>
      </c>
      <c r="B143" s="60" t="s">
        <v>147</v>
      </c>
      <c r="C143" s="38"/>
      <c r="D143" s="31" t="s">
        <v>25</v>
      </c>
      <c r="E143" s="63">
        <v>2500000</v>
      </c>
      <c r="F143" s="69" t="s">
        <v>156</v>
      </c>
      <c r="G143" s="58">
        <v>2026</v>
      </c>
      <c r="H143" s="58">
        <v>2035</v>
      </c>
      <c r="I143" s="11" t="s">
        <v>118</v>
      </c>
      <c r="J143" s="37"/>
      <c r="K143" s="33"/>
      <c r="L143" s="33"/>
      <c r="M143" s="33"/>
      <c r="N143" s="33"/>
      <c r="O143" s="37" t="s">
        <v>13</v>
      </c>
      <c r="P143" s="37" t="s">
        <v>13</v>
      </c>
      <c r="Q143" s="37" t="s">
        <v>13</v>
      </c>
      <c r="R143" s="37" t="s">
        <v>13</v>
      </c>
      <c r="S143" s="37" t="s">
        <v>13</v>
      </c>
      <c r="T143" s="37" t="s">
        <v>13</v>
      </c>
      <c r="U143" s="37" t="s">
        <v>13</v>
      </c>
      <c r="V143" s="37" t="s">
        <v>13</v>
      </c>
      <c r="W143" s="37" t="s">
        <v>13</v>
      </c>
      <c r="X143" s="59" t="s">
        <v>13</v>
      </c>
    </row>
    <row r="144" spans="1:24" ht="29.25" thickBot="1" x14ac:dyDescent="0.3">
      <c r="A144" s="23" t="s">
        <v>301</v>
      </c>
      <c r="B144" s="30" t="s">
        <v>110</v>
      </c>
      <c r="C144" s="38"/>
      <c r="D144" s="31" t="s">
        <v>25</v>
      </c>
      <c r="E144" s="63">
        <v>2000000</v>
      </c>
      <c r="F144" s="69" t="s">
        <v>156</v>
      </c>
      <c r="G144" s="58">
        <v>2026</v>
      </c>
      <c r="H144" s="58">
        <v>2035</v>
      </c>
      <c r="I144" s="11" t="s">
        <v>118</v>
      </c>
      <c r="J144" s="37"/>
      <c r="K144" s="33"/>
      <c r="L144" s="33"/>
      <c r="M144" s="33"/>
      <c r="N144" s="33"/>
      <c r="O144" s="37" t="s">
        <v>13</v>
      </c>
      <c r="P144" s="37" t="s">
        <v>13</v>
      </c>
      <c r="Q144" s="37" t="s">
        <v>13</v>
      </c>
      <c r="R144" s="37" t="s">
        <v>13</v>
      </c>
      <c r="S144" s="37" t="s">
        <v>13</v>
      </c>
      <c r="T144" s="37" t="s">
        <v>13</v>
      </c>
      <c r="U144" s="37" t="s">
        <v>13</v>
      </c>
      <c r="V144" s="37" t="s">
        <v>13</v>
      </c>
      <c r="W144" s="37" t="s">
        <v>13</v>
      </c>
      <c r="X144" s="59" t="s">
        <v>13</v>
      </c>
    </row>
    <row r="145" spans="1:24" ht="16.5" thickTop="1" thickBot="1" x14ac:dyDescent="0.3">
      <c r="A145" s="131" t="s">
        <v>179</v>
      </c>
      <c r="B145" s="132"/>
      <c r="C145" s="132"/>
      <c r="D145" s="133"/>
      <c r="E145" s="75">
        <f>SUM(E72:E144)</f>
        <v>41369797</v>
      </c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80"/>
    </row>
    <row r="146" spans="1:24" ht="16.5" thickTop="1" thickBot="1" x14ac:dyDescent="0.3">
      <c r="A146" s="134" t="s">
        <v>174</v>
      </c>
      <c r="B146" s="135"/>
      <c r="C146" s="135"/>
      <c r="D146" s="136"/>
      <c r="E146" s="86">
        <f>E24+E73+E145</f>
        <v>71476984</v>
      </c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2"/>
    </row>
    <row r="147" spans="1:24" ht="15.75" thickBot="1" x14ac:dyDescent="0.3">
      <c r="A147" s="78"/>
      <c r="B147" s="87"/>
      <c r="C147" s="78"/>
      <c r="D147" s="88"/>
      <c r="E147" s="78"/>
      <c r="F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75" x14ac:dyDescent="0.25">
      <c r="A148" s="89"/>
      <c r="B148" s="90" t="s">
        <v>175</v>
      </c>
      <c r="C148" s="91" t="s">
        <v>176</v>
      </c>
      <c r="D148" s="88"/>
      <c r="E148" s="78"/>
      <c r="F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x14ac:dyDescent="0.25">
      <c r="A149" s="92" t="s">
        <v>177</v>
      </c>
      <c r="B149" s="93">
        <f>E24</f>
        <v>8763510</v>
      </c>
      <c r="C149" s="94">
        <v>44224</v>
      </c>
      <c r="D149" s="88"/>
      <c r="E149" s="78"/>
      <c r="F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x14ac:dyDescent="0.25">
      <c r="A150" s="92" t="s">
        <v>108</v>
      </c>
      <c r="B150" s="93">
        <f>E73</f>
        <v>21343677</v>
      </c>
      <c r="C150" s="94">
        <v>0</v>
      </c>
      <c r="D150" s="95"/>
      <c r="E150" s="78"/>
      <c r="F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15.75" thickBot="1" x14ac:dyDescent="0.3">
      <c r="A151" s="96" t="s">
        <v>109</v>
      </c>
      <c r="B151" s="97">
        <f>E145</f>
        <v>41369797</v>
      </c>
      <c r="C151" s="98">
        <v>0</v>
      </c>
      <c r="D151" s="88"/>
      <c r="E151" s="78"/>
      <c r="F151"/>
      <c r="H151" t="s">
        <v>178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idden="1" x14ac:dyDescent="0.25">
      <c r="A152" s="83"/>
      <c r="B152" s="83"/>
      <c r="C152" s="99" t="s">
        <v>117</v>
      </c>
      <c r="D152" s="100" t="s">
        <v>118</v>
      </c>
      <c r="E152" s="101"/>
    </row>
    <row r="153" spans="1:24" hidden="1" x14ac:dyDescent="0.25">
      <c r="A153" s="83"/>
      <c r="B153" s="83"/>
      <c r="C153" s="102">
        <f>SUMIF($I:$I,C$152,$E:$E)</f>
        <v>21343677</v>
      </c>
      <c r="D153" s="102">
        <f>SUMIF($I:$I,D$152,$E:$E)</f>
        <v>9026120</v>
      </c>
      <c r="E153" s="101"/>
    </row>
    <row r="154" spans="1:24" hidden="1" x14ac:dyDescent="0.25">
      <c r="A154" s="83"/>
      <c r="B154" s="83"/>
      <c r="C154" s="99"/>
      <c r="D154" s="100"/>
      <c r="E154" s="101"/>
    </row>
    <row r="155" spans="1:24" hidden="1" x14ac:dyDescent="0.25">
      <c r="A155" s="83"/>
      <c r="B155" s="83"/>
      <c r="C155" s="103">
        <f t="shared" ref="C155:D155" si="0">C153-C150</f>
        <v>21343677</v>
      </c>
      <c r="D155" s="104">
        <f t="shared" si="0"/>
        <v>9026120</v>
      </c>
      <c r="E155" s="101"/>
    </row>
    <row r="156" spans="1:24" x14ac:dyDescent="0.25">
      <c r="A156" s="83"/>
      <c r="B156" s="83"/>
      <c r="C156" s="99"/>
      <c r="D156" s="100"/>
      <c r="E156" s="101"/>
    </row>
  </sheetData>
  <autoFilter ref="A10:I144" xr:uid="{00000000-0009-0000-0000-000000000000}">
    <filterColumn colId="6" showButton="0"/>
  </autoFilter>
  <mergeCells count="30">
    <mergeCell ref="A24:D24"/>
    <mergeCell ref="A73:D73"/>
    <mergeCell ref="A145:D145"/>
    <mergeCell ref="A146:D146"/>
    <mergeCell ref="A1:X1"/>
    <mergeCell ref="A2:X2"/>
    <mergeCell ref="A3:E3"/>
    <mergeCell ref="F3:X3"/>
    <mergeCell ref="A8:X8"/>
    <mergeCell ref="M5:X5"/>
    <mergeCell ref="M6:X6"/>
    <mergeCell ref="M7:X7"/>
    <mergeCell ref="A5:E5"/>
    <mergeCell ref="A6:E6"/>
    <mergeCell ref="A7:E7"/>
    <mergeCell ref="F5:L5"/>
    <mergeCell ref="A4:E4"/>
    <mergeCell ref="F4:L4"/>
    <mergeCell ref="A10:A11"/>
    <mergeCell ref="B10:B11"/>
    <mergeCell ref="C10:C11"/>
    <mergeCell ref="D10:D11"/>
    <mergeCell ref="M4:X4"/>
    <mergeCell ref="J10:X10"/>
    <mergeCell ref="G9:H9"/>
    <mergeCell ref="J9:X9"/>
    <mergeCell ref="F10:F11"/>
    <mergeCell ref="G10:H10"/>
    <mergeCell ref="F6:L6"/>
    <mergeCell ref="F7:L7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Footer>&amp;C&amp;F&amp;R&amp;N/&amp;P</oddFooter>
  </headerFooter>
  <ignoredErrors>
    <ignoredError sqref="E21 E1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Budapest beruh. terv 2021-2035</vt:lpstr>
      <vt:lpstr>'Budapest beruh. terv 2021-2035'!Nyomtatási_cím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Kelemen-Válóczi Zsuzsanna</cp:lastModifiedBy>
  <cp:lastPrinted>2020-09-21T09:12:27Z</cp:lastPrinted>
  <dcterms:created xsi:type="dcterms:W3CDTF">2014-07-29T15:02:32Z</dcterms:created>
  <dcterms:modified xsi:type="dcterms:W3CDTF">2020-09-21T09:12:51Z</dcterms:modified>
</cp:coreProperties>
</file>