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J:\BGYH Igazgatóság\2023.03.13\2. A Budapest Gyógyfürdői Zrt. Ingatlangazdálkodási terve 2023-2024\"/>
    </mc:Choice>
  </mc:AlternateContent>
  <xr:revisionPtr revIDLastSave="0" documentId="13_ncr:1_{9CECF081-13C0-493D-A3AD-523BBB3956B9}" xr6:coauthVersionLast="47" xr6:coauthVersionMax="47" xr10:uidLastSave="{00000000-0000-0000-0000-000000000000}"/>
  <bookViews>
    <workbookView xWindow="-120" yWindow="-120" windowWidth="20730" windowHeight="11160" activeTab="2" xr2:uid="{00000000-000D-0000-FFFF-FFFF00000000}"/>
  </bookViews>
  <sheets>
    <sheet name="1.sz. Bérbeadás " sheetId="7" r:id="rId1"/>
    <sheet name="2.sz. Bérlakások" sheetId="5" r:id="rId2"/>
    <sheet name="3.sz. Értékesítés, hasznosítás" sheetId="2" r:id="rId3"/>
    <sheet name="4.sz. munkásszállás" sheetId="4" r:id="rId4"/>
  </sheets>
  <definedNames>
    <definedName name="_xlnm._FilterDatabase" localSheetId="2" hidden="1">'3.sz. Értékesítés, hasznosítás'!$A$2:$N$4</definedName>
    <definedName name="_xlnm.Print_Area" localSheetId="0">'1.sz. Bérbeadás '!$A$1:$N$99</definedName>
    <definedName name="_xlnm.Print_Area" localSheetId="1">'2.sz. Bérlakások'!$A$1:$M$12</definedName>
    <definedName name="_xlnm.Print_Area" localSheetId="2">'3.sz. Értékesítés, hasznosítás'!$A$1:$N$8</definedName>
  </definedNames>
  <calcPr calcId="181029"/>
</workbook>
</file>

<file path=xl/calcChain.xml><?xml version="1.0" encoding="utf-8"?>
<calcChain xmlns="http://schemas.openxmlformats.org/spreadsheetml/2006/main">
  <c r="K78" i="7" l="1"/>
  <c r="L78" i="7" s="1"/>
  <c r="J78" i="7"/>
  <c r="I77" i="7"/>
  <c r="K77" i="7" s="1"/>
  <c r="L77" i="7" s="1"/>
  <c r="L76" i="7"/>
  <c r="K76" i="7"/>
  <c r="J76" i="7"/>
  <c r="K75" i="7"/>
  <c r="L75" i="7" s="1"/>
  <c r="J75" i="7"/>
  <c r="K74" i="7"/>
  <c r="L74" i="7" s="1"/>
  <c r="J74" i="7"/>
  <c r="L73" i="7"/>
  <c r="K73" i="7"/>
  <c r="J73" i="7"/>
  <c r="L72" i="7"/>
  <c r="K72" i="7"/>
  <c r="J72" i="7"/>
  <c r="K71" i="7"/>
  <c r="L71" i="7" s="1"/>
  <c r="J71" i="7"/>
  <c r="K70" i="7"/>
  <c r="L70" i="7" s="1"/>
  <c r="J70" i="7"/>
  <c r="L69" i="7"/>
  <c r="K69" i="7"/>
  <c r="J69" i="7"/>
  <c r="L68" i="7"/>
  <c r="K68" i="7"/>
  <c r="J68" i="7"/>
  <c r="K67" i="7"/>
  <c r="L67" i="7" s="1"/>
  <c r="J67" i="7"/>
  <c r="K66" i="7"/>
  <c r="L66" i="7" s="1"/>
  <c r="J66" i="7"/>
  <c r="L65" i="7"/>
  <c r="K65" i="7"/>
  <c r="J65" i="7"/>
  <c r="L64" i="7"/>
  <c r="K64" i="7"/>
  <c r="J64" i="7"/>
  <c r="K63" i="7"/>
  <c r="L63" i="7" s="1"/>
  <c r="J63" i="7"/>
  <c r="K62" i="7"/>
  <c r="L62" i="7" s="1"/>
  <c r="J62" i="7"/>
  <c r="K61" i="7"/>
  <c r="L61" i="7" s="1"/>
  <c r="J61" i="7"/>
  <c r="I60" i="7"/>
  <c r="K60" i="7" s="1"/>
  <c r="L60" i="7" s="1"/>
  <c r="L59" i="7"/>
  <c r="K59" i="7"/>
  <c r="J59" i="7"/>
  <c r="K58" i="7"/>
  <c r="L58" i="7" s="1"/>
  <c r="J58" i="7"/>
  <c r="K57" i="7"/>
  <c r="L57" i="7" s="1"/>
  <c r="J57" i="7"/>
  <c r="K56" i="7"/>
  <c r="L56" i="7" s="1"/>
  <c r="J56" i="7"/>
  <c r="L55" i="7"/>
  <c r="K55" i="7"/>
  <c r="J55" i="7"/>
  <c r="K54" i="7"/>
  <c r="L54" i="7" s="1"/>
  <c r="J54" i="7"/>
  <c r="K53" i="7"/>
  <c r="L53" i="7" s="1"/>
  <c r="J53" i="7"/>
  <c r="K52" i="7"/>
  <c r="L52" i="7" s="1"/>
  <c r="J52" i="7"/>
  <c r="L51" i="7"/>
  <c r="K51" i="7"/>
  <c r="J51" i="7"/>
  <c r="I51" i="7"/>
  <c r="K50" i="7"/>
  <c r="L50" i="7" s="1"/>
  <c r="J50" i="7"/>
  <c r="L49" i="7"/>
  <c r="K49" i="7"/>
  <c r="J49" i="7"/>
  <c r="K48" i="7"/>
  <c r="L48" i="7" s="1"/>
  <c r="J48" i="7"/>
  <c r="L47" i="7"/>
  <c r="K47" i="7"/>
  <c r="J47" i="7"/>
  <c r="K46" i="7"/>
  <c r="L46" i="7" s="1"/>
  <c r="J46" i="7"/>
  <c r="L45" i="7"/>
  <c r="K45" i="7"/>
  <c r="J45" i="7"/>
  <c r="K44" i="7"/>
  <c r="L44" i="7" s="1"/>
  <c r="J44" i="7"/>
  <c r="L43" i="7"/>
  <c r="K43" i="7"/>
  <c r="J43" i="7"/>
  <c r="K42" i="7"/>
  <c r="L42" i="7" s="1"/>
  <c r="J42" i="7"/>
  <c r="L41" i="7"/>
  <c r="K41" i="7"/>
  <c r="J41" i="7"/>
  <c r="K40" i="7"/>
  <c r="L40" i="7" s="1"/>
  <c r="J40" i="7"/>
  <c r="L39" i="7"/>
  <c r="K39" i="7"/>
  <c r="J39" i="7"/>
  <c r="K38" i="7"/>
  <c r="L38" i="7" s="1"/>
  <c r="J38" i="7"/>
  <c r="L37" i="7"/>
  <c r="K37" i="7"/>
  <c r="J37" i="7"/>
  <c r="K36" i="7"/>
  <c r="L36" i="7" s="1"/>
  <c r="J36" i="7"/>
  <c r="K35" i="7"/>
  <c r="L35" i="7" s="1"/>
  <c r="J35" i="7"/>
  <c r="K34" i="7"/>
  <c r="L34" i="7" s="1"/>
  <c r="J34" i="7"/>
  <c r="L32" i="7"/>
  <c r="K32" i="7"/>
  <c r="J32" i="7"/>
  <c r="K31" i="7"/>
  <c r="L31" i="7" s="1"/>
  <c r="J31" i="7"/>
  <c r="K30" i="7"/>
  <c r="L30" i="7" s="1"/>
  <c r="J30" i="7"/>
  <c r="I29" i="7"/>
  <c r="K29" i="7" s="1"/>
  <c r="L29" i="7" s="1"/>
  <c r="L28" i="7"/>
  <c r="K28" i="7"/>
  <c r="J28" i="7"/>
  <c r="L27" i="7"/>
  <c r="K27" i="7"/>
  <c r="J27" i="7"/>
  <c r="K26" i="7"/>
  <c r="L26" i="7" s="1"/>
  <c r="J26" i="7"/>
  <c r="K25" i="7"/>
  <c r="L25" i="7" s="1"/>
  <c r="J25" i="7"/>
  <c r="L24" i="7"/>
  <c r="K24" i="7"/>
  <c r="J24" i="7"/>
  <c r="L23" i="7"/>
  <c r="K23" i="7"/>
  <c r="I23" i="7"/>
  <c r="J23" i="7" s="1"/>
  <c r="L22" i="7"/>
  <c r="K22" i="7"/>
  <c r="J22" i="7"/>
  <c r="K21" i="7"/>
  <c r="L21" i="7" s="1"/>
  <c r="J21" i="7"/>
  <c r="K20" i="7"/>
  <c r="L20" i="7" s="1"/>
  <c r="J20" i="7"/>
  <c r="L19" i="7"/>
  <c r="K19" i="7"/>
  <c r="J19" i="7"/>
  <c r="L18" i="7"/>
  <c r="K18" i="7"/>
  <c r="J18" i="7"/>
  <c r="K17" i="7"/>
  <c r="L17" i="7" s="1"/>
  <c r="J17" i="7"/>
  <c r="K16" i="7"/>
  <c r="L16" i="7" s="1"/>
  <c r="J16" i="7"/>
  <c r="L15" i="7"/>
  <c r="K15" i="7"/>
  <c r="J15" i="7"/>
  <c r="L14" i="7"/>
  <c r="K14" i="7"/>
  <c r="J14" i="7"/>
  <c r="K13" i="7"/>
  <c r="L13" i="7" s="1"/>
  <c r="J13" i="7"/>
  <c r="L12" i="7"/>
  <c r="J12" i="7"/>
  <c r="L11" i="7"/>
  <c r="K11" i="7"/>
  <c r="J11" i="7"/>
  <c r="L10" i="7"/>
  <c r="J10" i="7"/>
  <c r="L8" i="7"/>
  <c r="K8" i="7"/>
  <c r="J8" i="7"/>
  <c r="I7" i="7"/>
  <c r="K7" i="7" s="1"/>
  <c r="L7" i="7" s="1"/>
  <c r="L6" i="7"/>
  <c r="K6" i="7"/>
  <c r="J6" i="7"/>
  <c r="K5" i="7"/>
  <c r="L5" i="7" s="1"/>
  <c r="L4" i="7"/>
  <c r="K4" i="7"/>
  <c r="J4" i="7"/>
  <c r="L3" i="7"/>
  <c r="K3" i="7"/>
  <c r="J3" i="7"/>
  <c r="J29" i="7" l="1"/>
  <c r="J7" i="7"/>
  <c r="J60" i="7"/>
  <c r="J77" i="7"/>
</calcChain>
</file>

<file path=xl/sharedStrings.xml><?xml version="1.0" encoding="utf-8"?>
<sst xmlns="http://schemas.openxmlformats.org/spreadsheetml/2006/main" count="871" uniqueCount="368">
  <si>
    <t>Település</t>
  </si>
  <si>
    <t>Kerület</t>
  </si>
  <si>
    <t>Cím</t>
  </si>
  <si>
    <t>Megnevezés</t>
  </si>
  <si>
    <t>Hrsz</t>
  </si>
  <si>
    <r>
      <t>Terület m</t>
    </r>
    <r>
      <rPr>
        <b/>
        <vertAlign val="superscript"/>
        <sz val="12"/>
        <color indexed="18"/>
        <rFont val="Calibri"/>
        <family val="2"/>
        <charset val="238"/>
      </rPr>
      <t>2</t>
    </r>
  </si>
  <si>
    <t>Leltári szám</t>
  </si>
  <si>
    <t>Legutóbbi bérleti díj Ft/hó</t>
  </si>
  <si>
    <t>Hasznosítás tervezett módja</t>
  </si>
  <si>
    <t>Értékbecslés szerinti értéke (Ft)</t>
  </si>
  <si>
    <t>No.</t>
  </si>
  <si>
    <t>A bérlemény alapjául szolgáló Hrsz</t>
  </si>
  <si>
    <t>Legutóbbi nettó bérleti díj Ft/hó</t>
  </si>
  <si>
    <t>Becsült nettó bérleti díj Ft/hó</t>
  </si>
  <si>
    <r>
      <t>Az ingatlan tulajdoni lapon feltüntetett területe/ m</t>
    </r>
    <r>
      <rPr>
        <b/>
        <vertAlign val="superscript"/>
        <sz val="12"/>
        <color indexed="18"/>
        <rFont val="Calibri"/>
        <family val="2"/>
        <charset val="238"/>
      </rPr>
      <t>2</t>
    </r>
  </si>
  <si>
    <t>Megjegyzés (rövid bemutatás)</t>
  </si>
  <si>
    <t>sor-sz.</t>
  </si>
  <si>
    <t>lakcím</t>
  </si>
  <si>
    <t>komfortfokozat</t>
  </si>
  <si>
    <t>alapter.</t>
  </si>
  <si>
    <t>szoba</t>
  </si>
  <si>
    <t>hsz.</t>
  </si>
  <si>
    <t>bérleti szerződést kötötte</t>
  </si>
  <si>
    <t>szerződés időtartama</t>
  </si>
  <si>
    <t>Hrsz.</t>
  </si>
  <si>
    <t>Tulajdon-viszony (ingatlan nyilvántartás szerint)</t>
  </si>
  <si>
    <t>lakbér/szerződés szerint</t>
  </si>
  <si>
    <t>tényleges</t>
  </si>
  <si>
    <r>
      <t>m</t>
    </r>
    <r>
      <rPr>
        <b/>
        <vertAlign val="superscript"/>
        <sz val="11"/>
        <rFont val="Calibri"/>
        <family val="2"/>
        <charset val="238"/>
      </rPr>
      <t xml:space="preserve"> 2</t>
    </r>
  </si>
  <si>
    <t>***</t>
  </si>
  <si>
    <t>Ezek az ingatlanhoz közvetlenül köthető költésgek, pl.: ingatlanadó, építményadó, társasházi közös ktsg, stb.</t>
  </si>
  <si>
    <t>Megjegyzés / Pályázat/ jelenlegi státusz</t>
  </si>
  <si>
    <t>Az ingatlan (föld és épületek) leltári számai</t>
  </si>
  <si>
    <t>Budapest</t>
  </si>
  <si>
    <t>XIV.</t>
  </si>
  <si>
    <t>Állatkerti körút 9-11.</t>
  </si>
  <si>
    <t>Széchenyi Gyógyfürdő</t>
  </si>
  <si>
    <t>Ital és snack automata</t>
  </si>
  <si>
    <t>Fürdéshez kapcsolódó termékek árusítása</t>
  </si>
  <si>
    <t>Vendéglátó egységek</t>
  </si>
  <si>
    <t>XI.</t>
  </si>
  <si>
    <t>Kelenhegyi út 2-6.</t>
  </si>
  <si>
    <t>5.460./0/A/1</t>
  </si>
  <si>
    <t>Vendéglátó egység</t>
  </si>
  <si>
    <t>II.</t>
  </si>
  <si>
    <t>Fő utca 84.</t>
  </si>
  <si>
    <t>13.578</t>
  </si>
  <si>
    <t>III.</t>
  </si>
  <si>
    <t>Pusztakúti út 2-6.</t>
  </si>
  <si>
    <t>Csillaghegyi Strand</t>
  </si>
  <si>
    <t>61.826/1</t>
  </si>
  <si>
    <t>Vendéglátás</t>
  </si>
  <si>
    <t xml:space="preserve">XIII. </t>
  </si>
  <si>
    <t>Fagylalt</t>
  </si>
  <si>
    <t>IX.</t>
  </si>
  <si>
    <t>Dandár u. 3.</t>
  </si>
  <si>
    <t>Dandár Gyógyfürdő</t>
  </si>
  <si>
    <t>37.926/1</t>
  </si>
  <si>
    <t>Frankel Leó utca 25-29.</t>
  </si>
  <si>
    <t>Lukács Gyógyfürdő</t>
  </si>
  <si>
    <t>14.481</t>
  </si>
  <si>
    <t>Strandcikk</t>
  </si>
  <si>
    <t>Fogászat</t>
  </si>
  <si>
    <t>I.</t>
  </si>
  <si>
    <t>Döbrentei tér 9.</t>
  </si>
  <si>
    <t>Rudas Gyógyfürdő</t>
  </si>
  <si>
    <t>Margitsziget</t>
  </si>
  <si>
    <t>Palatinus Strand</t>
  </si>
  <si>
    <t>23.800/4</t>
  </si>
  <si>
    <t xml:space="preserve">XIV. </t>
  </si>
  <si>
    <t xml:space="preserve">Egressy út 178. </t>
  </si>
  <si>
    <t>Paskál Strand</t>
  </si>
  <si>
    <t>31.373/3</t>
  </si>
  <si>
    <t>Királyok útja 272.</t>
  </si>
  <si>
    <t>Pünkösdfürdői Strand</t>
  </si>
  <si>
    <t>63.625</t>
  </si>
  <si>
    <t>Rozgonyi Piroska utca 2.</t>
  </si>
  <si>
    <t>Római Strand</t>
  </si>
  <si>
    <t>23.113/7</t>
  </si>
  <si>
    <t>Általános felhatalmazás</t>
  </si>
  <si>
    <t>kerület</t>
  </si>
  <si>
    <t>Fürdő teljes területe</t>
  </si>
  <si>
    <t>XXI.</t>
  </si>
  <si>
    <t>Hollandi út 14.</t>
  </si>
  <si>
    <t>205806/12, 205806/13</t>
  </si>
  <si>
    <t>Csepeli Strandfürdő</t>
  </si>
  <si>
    <t>1.</t>
  </si>
  <si>
    <t xml:space="preserve">Budapest </t>
  </si>
  <si>
    <t>Pusztakuti út 2-6.</t>
  </si>
  <si>
    <t>nincs</t>
  </si>
  <si>
    <t>változatlan</t>
  </si>
  <si>
    <t>Vagyongazdálkodási kötelezettség alapján működtetett épület, melynek munkásszálló jellege van. Kizárólag munkaviszonyban álló dolgozók használják ideiglenesen, rászorultsági alapon.</t>
  </si>
  <si>
    <t>Biatorbágy</t>
  </si>
  <si>
    <t>2051 Biatorbágy, Ybl Miklós sétány 26.</t>
  </si>
  <si>
    <t>tároló</t>
  </si>
  <si>
    <t>1297/85/A/3</t>
  </si>
  <si>
    <t>6299+ÁFA</t>
  </si>
  <si>
    <t>bérbeadás, értékesítés</t>
  </si>
  <si>
    <t>0903, 205806</t>
  </si>
  <si>
    <t>"C" kategóriájú pihenőház (munkásszállás)</t>
  </si>
  <si>
    <t>Szabad területek, medencék, sávbérlések, táboroztatás, kosárpálya, sportesemények, edzések</t>
  </si>
  <si>
    <t>2403, 2585</t>
  </si>
  <si>
    <t>3148h, 1039</t>
  </si>
  <si>
    <t>23113, 2584</t>
  </si>
  <si>
    <t>Szabad területek, medencék, táboroztatás sávbérlések, sportesemények, edzések</t>
  </si>
  <si>
    <t>Fenntartási és üzemeltetési költségek (Ft)</t>
  </si>
  <si>
    <t>Az ingatlanok teljes területe</t>
  </si>
  <si>
    <t>A BGYH Zrt. által üzemeltetett összes fürdő, illetve strand területén belüli további terület-hasznosítások, különösen az alábbi táblázat szerint.</t>
  </si>
  <si>
    <t>IV.</t>
  </si>
  <si>
    <t>1042 Budapest, Király utca 47.</t>
  </si>
  <si>
    <t>értékesítés</t>
  </si>
  <si>
    <t>Vendéglátás IV-V</t>
  </si>
  <si>
    <t>Vendéglátás  VI-VII</t>
  </si>
  <si>
    <t>Koktélterasz</t>
  </si>
  <si>
    <t>2025. december 31-ig érvényes szolgáltatási koncessziós szerződés alapján a CSEVAK Zrt. Üzemelteti a Csepeli Strandfürdőt.</t>
  </si>
  <si>
    <t>29.732/11</t>
  </si>
  <si>
    <t>Fenyőfa árusítás</t>
  </si>
  <si>
    <t>2.</t>
  </si>
  <si>
    <t>3.</t>
  </si>
  <si>
    <t>4.</t>
  </si>
  <si>
    <t>5.</t>
  </si>
  <si>
    <t>6.</t>
  </si>
  <si>
    <t>7.</t>
  </si>
  <si>
    <t>8.</t>
  </si>
  <si>
    <t>9.</t>
  </si>
  <si>
    <t>munkaviszony</t>
  </si>
  <si>
    <t>Széchelyi Gyógyfürdő Budapest XIV. Állatkerti krt. 9-11.</t>
  </si>
  <si>
    <t>Csepeli strandfürdő Budapest XXI. Hollandi út 14.</t>
  </si>
  <si>
    <t>Király fürdő II. Budapest Fő u. 84.</t>
  </si>
  <si>
    <t>összkomfort</t>
  </si>
  <si>
    <t>ua.</t>
  </si>
  <si>
    <t>határozatlan / munkaviszony fennállásáig</t>
  </si>
  <si>
    <t>ingatlan-nyilvántartáson kívüli tulajdon</t>
  </si>
  <si>
    <t>BGYH - Éva Mariann</t>
  </si>
  <si>
    <t>komfortos</t>
  </si>
  <si>
    <t>használaton kívül</t>
  </si>
  <si>
    <t>Tiszasüly (Szolnok megye) - kolopi iszapkitermelő</t>
  </si>
  <si>
    <t>Lukács fürdő Budapest II. Frankel Leó út 25-27.</t>
  </si>
  <si>
    <t>2+2</t>
  </si>
  <si>
    <t>29732/11</t>
  </si>
  <si>
    <t>0.121</t>
  </si>
  <si>
    <t>205806/12</t>
  </si>
  <si>
    <t>félkomfort</t>
  </si>
  <si>
    <t>2fél</t>
  </si>
  <si>
    <t>2 / apartman</t>
  </si>
  <si>
    <t>rendezett</t>
  </si>
  <si>
    <t>61826/1</t>
  </si>
  <si>
    <t>Pesterzsébeti Strand</t>
  </si>
  <si>
    <t>XX.</t>
  </si>
  <si>
    <t>Vízisport utca</t>
  </si>
  <si>
    <t>Kávés kocsi</t>
  </si>
  <si>
    <t>170.023/2</t>
  </si>
  <si>
    <t>31.373/3; 31373/11</t>
  </si>
  <si>
    <t>5539, 5540, 5541, 5542</t>
  </si>
  <si>
    <t>5.460/0/A/1</t>
  </si>
  <si>
    <t xml:space="preserve">Egressy út 178/f. </t>
  </si>
  <si>
    <t>bérleti díj Ft (rezsi nélkül)</t>
  </si>
  <si>
    <t>4 db 46,14,    4 db 57,68,    4 db 62,84</t>
  </si>
  <si>
    <t>4 db 1,5 szobás,    4 db 1,5 szoba + étkező,   4 db 1 szoba, 2 fél sz. + étkező</t>
  </si>
  <si>
    <t>1142 Budapest, Rákosszeg park 6. szám V. és VI. szint</t>
  </si>
  <si>
    <t>bérlet/használat jogalapja</t>
  </si>
  <si>
    <t>oktatási centrum</t>
  </si>
  <si>
    <t>használaton kívül/ lakhatatlan</t>
  </si>
  <si>
    <t xml:space="preserve">Budapest Főváros Önkormányzat </t>
  </si>
  <si>
    <t xml:space="preserve">29978/130 </t>
  </si>
  <si>
    <t>A társaság üzleti tevékenységi körén kívül esik az ingatlan, azt a társasház és az építtető között folyamatban lévő per lezárultát követően értékesíteni kívánjuk.</t>
  </si>
  <si>
    <t>1-3</t>
  </si>
  <si>
    <t>0253</t>
  </si>
  <si>
    <t>2395, 2466</t>
  </si>
  <si>
    <t>29.732/12</t>
  </si>
  <si>
    <t>4</t>
  </si>
  <si>
    <t>Romkert vendéglátás</t>
  </si>
  <si>
    <t>23.800/5</t>
  </si>
  <si>
    <t>31.373/4</t>
  </si>
  <si>
    <t>63.626</t>
  </si>
  <si>
    <t>Vendéglátás (belső büfé)</t>
  </si>
  <si>
    <t>Parkolóhely</t>
  </si>
  <si>
    <t>Pesterzsébeti Jódos Sós Gyógy és Strandfürdő</t>
  </si>
  <si>
    <t>Vizisport u. 2</t>
  </si>
  <si>
    <t>170023/2</t>
  </si>
  <si>
    <t>Vizisport u. 3</t>
  </si>
  <si>
    <t>Vizisport u. 4</t>
  </si>
  <si>
    <t>65+4</t>
  </si>
  <si>
    <t>23.113/8</t>
  </si>
  <si>
    <t>pályázati eljárás szükséges</t>
  </si>
  <si>
    <t>3 db parkolóhely</t>
  </si>
  <si>
    <t xml:space="preserve">pályázati eljárás szükséges </t>
  </si>
  <si>
    <t>Sörfürdő</t>
  </si>
  <si>
    <t>Sátras étterem</t>
  </si>
  <si>
    <t>Vendéglátás (ivócsarnok)</t>
  </si>
  <si>
    <t>Jeges desszert</t>
  </si>
  <si>
    <t>Sportpálya</t>
  </si>
  <si>
    <t>Szezonális büfé főépület</t>
  </si>
  <si>
    <t>Belső büfé</t>
  </si>
  <si>
    <t>Kürtöskalács</t>
  </si>
  <si>
    <t>Foodtruck/kitelepülés</t>
  </si>
  <si>
    <t>Szolgáltatási koncesszió keretén belüli üzemeltetés</t>
  </si>
  <si>
    <t xml:space="preserve">Király Gyógyfürdő </t>
  </si>
  <si>
    <t>Fürdő - kültéri medencetér, mini szauna világ</t>
  </si>
  <si>
    <t>A fürdő teljes területe, de részlegei is (wellnes, termál rész, mini gyerekvilág, szauna világ) kültéri területek, medencék, sávbérlés,  táboroztatás</t>
  </si>
  <si>
    <t>14,75-42,07 között</t>
  </si>
  <si>
    <t>Üres</t>
  </si>
  <si>
    <t>Csillaghegy (21 lakás), Péter Villa 8 db apartman</t>
  </si>
  <si>
    <t>Péter villa: 1.Székely Attiláné 2. ÜRES 3. Karácsony Bertalan  4.Groszmann Aranka Otília  5.Székely Lászlóné 6.Székely László 9. nem lakható 10.Juhász Gábor; Csillaghegy Hotel: 10.Szabados Tímea Dóra 11. Gurbán Józsefné 12. Cziráky Éva Ilona 13. Galetzky Péter László 14. Püspöki Attila 15. Végh Beáta 16. Lakatos László 17. Szatmári Péter 18. Palcsó Gáborné 19.Szömök Sándor 20.Présel Boglárka 21.Petrik Istvánné 22. Jáger Roland 23.Hincsics László 24.Csuti Viktor György 25.Medve Anikó 26. Pardi Károly 27. Kovács Gábor 28. Néma Krisztofer 29.Balogh Viola 30. Papp László</t>
  </si>
  <si>
    <t xml:space="preserve">29.735 és 71.649 Ft közötti bérleti díj a nm-től függően (14,75-42,07 nm)
- rezsit magában foglalja - </t>
  </si>
  <si>
    <t>BGYH - V/1. Krizsán Edit, V/2. Fodor Tamás-Gáti Nikolett Aletta, V/3. Nemes Dávid-Bagi Balázs, V/4. Cserényi Péter-Cserényi Kálmán, V/5. Pogácsa Gábor, V/6. Huszné Földvári Fruzsina, VI/1.Oláhné Baga Erika Erzsébet, VI/2. Nagy Sándorné, VI/3. Bakonyi Józsefné, VI/4. Szabóné Bóka Viktória, VI/5. Venczel János, VI/6. Oszmann József Zoltánné</t>
  </si>
  <si>
    <t>77.122/46,14nm, 83.549/57,68; 89.976/62,84</t>
  </si>
  <si>
    <t>BGYH - Boros Dóra</t>
  </si>
  <si>
    <t>78.582</t>
  </si>
  <si>
    <t>A Budapest Gyógyfürdői Zrt. 2023-2024. évi ingatlangazdálkodási terve</t>
  </si>
  <si>
    <r>
      <t>2661 Ft/m</t>
    </r>
    <r>
      <rPr>
        <sz val="11"/>
        <color theme="1"/>
        <rFont val="Calibri"/>
        <family val="2"/>
        <charset val="238"/>
      </rPr>
      <t>²</t>
    </r>
    <r>
      <rPr>
        <sz val="11"/>
        <color theme="1"/>
        <rFont val="Calibri"/>
        <family val="2"/>
        <charset val="238"/>
        <scheme val="minor"/>
      </rPr>
      <t>/hó</t>
    </r>
  </si>
  <si>
    <t>1013 Budapest, Hadnagy u. 8-10.</t>
  </si>
  <si>
    <t>Rác Szálloda</t>
  </si>
  <si>
    <t>5973/0/B</t>
  </si>
  <si>
    <t>A szálloda hasznosítása tárgyában friss értékbecslést készíttet a Társaság, és egy ezen értéket meghaladó összeg, mint minimálár meghatározásával nyilvános hasznosítási pályázatot ír ki a BFVK Zrt.-vel együttműködve.</t>
  </si>
  <si>
    <t>630 000 000 Ft (2022. 12. 15. napi értékelés alapján)</t>
  </si>
  <si>
    <t>Lsd. Megjegyzés</t>
  </si>
  <si>
    <t>haszonbérlet / értékesítés</t>
  </si>
  <si>
    <t>Tény 2022.évi tény nettó bérleti díj Ft/év vagy szezon</t>
  </si>
  <si>
    <t>Tény 2022.évi tény nettó bérleti díj Ft/hó vagy szezon</t>
  </si>
  <si>
    <t>Széchenyi Gyógyfürdő és Uszoda</t>
  </si>
  <si>
    <t>lejárat: 2023. december 19.</t>
  </si>
  <si>
    <t xml:space="preserve">lejárat: 2024.május 15.  </t>
  </si>
  <si>
    <t>Automata, fürdéshez kapcsolódó termékek árusítása</t>
  </si>
  <si>
    <t xml:space="preserve">lejárat: 2024.május 15. </t>
  </si>
  <si>
    <t xml:space="preserve">  lejárat: 2029. július 01.</t>
  </si>
  <si>
    <t xml:space="preserve">lejárat: 2024. április 30.   </t>
  </si>
  <si>
    <t>Pálmaház bár</t>
  </si>
  <si>
    <t>29.732/13</t>
  </si>
  <si>
    <t>0117</t>
  </si>
  <si>
    <t>koktélterasz</t>
  </si>
  <si>
    <t>Szt. Gellért Gyógyfürdő és Uszoda</t>
  </si>
  <si>
    <t>A Fürdő felújításának függvényében változhat</t>
  </si>
  <si>
    <t>Csillaghegyi Árpád Forrásfürdő és Székely Éva Uszoda</t>
  </si>
  <si>
    <t>Vendéglátás (étterem)</t>
  </si>
  <si>
    <t>lejárat: 2029. augusztus 16.</t>
  </si>
  <si>
    <t xml:space="preserve">Idény jellegű decemberben 1 hóra </t>
  </si>
  <si>
    <t>Vendéglátás (strand kitelepülés)</t>
  </si>
  <si>
    <t>pályázati eljárás szükséges (szezonális 3 hóra)</t>
  </si>
  <si>
    <t>Futballpálya és felépítmény lejárat: 2024.január.17+1 év</t>
  </si>
  <si>
    <t>Vendéglátás büfé</t>
  </si>
  <si>
    <t>lejá,rat: 2023.április 24.+1év utána pályázati eljárás</t>
  </si>
  <si>
    <t>15 gk.</t>
  </si>
  <si>
    <t>lejárat: 2023. szeptember 25.</t>
  </si>
  <si>
    <t>37.926/2</t>
  </si>
  <si>
    <t>Mozgásterápia</t>
  </si>
  <si>
    <t>lejárat 2024.január 30.</t>
  </si>
  <si>
    <t>Szt. Lukács Gyógyfürdő</t>
  </si>
  <si>
    <t xml:space="preserve">lejárat: 2024. november 11. </t>
  </si>
  <si>
    <t>lejárat: 2023. szeptember 03.+1év</t>
  </si>
  <si>
    <t>sörfürdő</t>
  </si>
  <si>
    <t xml:space="preserve">lejárat: 2024.11.24 +5 év </t>
  </si>
  <si>
    <t>Rudas Gyógyfürdő és Uszoda</t>
  </si>
  <si>
    <t>lejárat: 2024. március 1.+1 év+1 év</t>
  </si>
  <si>
    <t>Vendéglátás étterem</t>
  </si>
  <si>
    <t>lejárat: 2027.06.27.</t>
  </si>
  <si>
    <t xml:space="preserve">lejárat: 2027.09.19. </t>
  </si>
  <si>
    <t>Palatinus Gyógy, Strand és Hullámfürdő</t>
  </si>
  <si>
    <t>Vendéglátás (I-II) egybenyitva</t>
  </si>
  <si>
    <t xml:space="preserve">lejárat: 2023. strandszezon végéig </t>
  </si>
  <si>
    <t>lejárat: 2023. strandszezon végéig (4 hó)</t>
  </si>
  <si>
    <t>lejárat: 2023. strandszezon végéig +1 strandszezon (4 hó)</t>
  </si>
  <si>
    <t>lejárat: 2023. strandszezon végéig+1 strandszezon (4 hó)</t>
  </si>
  <si>
    <t>Vendéglátás VIII. ( cukrászda)</t>
  </si>
  <si>
    <t>lejárat: 2023. strandszezon végéig (4hó)</t>
  </si>
  <si>
    <t>lejárat: 2023. október 1.+1+1 év (4 hó)</t>
  </si>
  <si>
    <t xml:space="preserve">lejárat: 2023. október 1.+1+1 év (8hó) </t>
  </si>
  <si>
    <t>Universal büfé I</t>
  </si>
  <si>
    <t>Vendéglátás (kőbüfé II)</t>
  </si>
  <si>
    <t>Vendéglátás (kőbüfé I)</t>
  </si>
  <si>
    <t>Szezonális szerződés kötése</t>
  </si>
  <si>
    <t>sétacikli kölcsönzés, tárolás</t>
  </si>
  <si>
    <t>lejárat: 2023. december 31. +1 év</t>
  </si>
  <si>
    <t>Fagylalt (Algida)</t>
  </si>
  <si>
    <t>Édesség</t>
  </si>
  <si>
    <t>egész strandterület</t>
  </si>
  <si>
    <t>Lumina park</t>
  </si>
  <si>
    <t xml:space="preserve">lejárat: 2025. szezon (nov.-febr.) (4 hó) </t>
  </si>
  <si>
    <t>Lumina büfé</t>
  </si>
  <si>
    <t>pályázati eljárás szükséges (szezonális 4 hó)</t>
  </si>
  <si>
    <t>Lumina kürtös</t>
  </si>
  <si>
    <t>Lumina kolbice</t>
  </si>
  <si>
    <t>Paskál Gyógy,- és Strandfürdő</t>
  </si>
  <si>
    <t>lejárat: 2023. strandszezon végéig</t>
  </si>
  <si>
    <t>pályázati eljárás szükséges (szezonális)</t>
  </si>
  <si>
    <t>Vendéglátás (faház kitelepülés)</t>
  </si>
  <si>
    <t xml:space="preserve">lejárat: 2023. strandszezon végéig+1+1strandszezon </t>
  </si>
  <si>
    <t>19,49+25</t>
  </si>
  <si>
    <t>Vendéglátás (büfé+drinkbár)</t>
  </si>
  <si>
    <t>lejárat: 2024.02.06. +1 év</t>
  </si>
  <si>
    <t>Pünkösdfürdői Strandfürdő</t>
  </si>
  <si>
    <t>40</t>
  </si>
  <si>
    <t>pályázati eljárás szükséges (szezonális 3 hó)</t>
  </si>
  <si>
    <t>Római Strandfürdő</t>
  </si>
  <si>
    <t>édesség</t>
  </si>
  <si>
    <t>Vendéglátás (büfé III)</t>
  </si>
  <si>
    <t>Vendéglátás (büféII)</t>
  </si>
  <si>
    <t>Vendéglátás (Büfé I)</t>
  </si>
  <si>
    <t xml:space="preserve">2023. évi strandszezon végéig +1 szezon </t>
  </si>
  <si>
    <t xml:space="preserve">2023. évi strandszezon végéig </t>
  </si>
  <si>
    <t>Vendéglátás (Büfé IV)</t>
  </si>
  <si>
    <t>Vendéglátás (lángos)</t>
  </si>
  <si>
    <t>ice roll</t>
  </si>
  <si>
    <t>Vendéglátás kitelepülés II</t>
  </si>
  <si>
    <t>170023/3</t>
  </si>
  <si>
    <t>Vendéglátás kitelepülés III</t>
  </si>
  <si>
    <t>170023/4</t>
  </si>
  <si>
    <t>Lángos</t>
  </si>
  <si>
    <t>lejárat: 2023.szeptember 30. utána pályázati eljárás állandó büfé</t>
  </si>
  <si>
    <t xml:space="preserve">2023. strandszezon végéig </t>
  </si>
  <si>
    <t>Hadnagy u. 8-10.</t>
  </si>
  <si>
    <t>Rác Fürdő</t>
  </si>
  <si>
    <t>575+50</t>
  </si>
  <si>
    <t>étterem+terasz</t>
  </si>
  <si>
    <t>2024. (tervezett nyitás) pályázati eljárás szükséges</t>
  </si>
  <si>
    <t>67+20</t>
  </si>
  <si>
    <t>büfé+koktélbár</t>
  </si>
  <si>
    <t>szépségszalon</t>
  </si>
  <si>
    <t>snack, szendvics, ital automata</t>
  </si>
  <si>
    <t>2 736 302 Ft (32 835 624 Ft+ÁFA/év)</t>
  </si>
  <si>
    <t xml:space="preserve"> 32 835 624 Ft+ÁFA/év + 15%</t>
  </si>
  <si>
    <t xml:space="preserve">Társasgőz, uszoda, Private Spa, Pálmaház,  rendezvényterem, teljes fürdő területén </t>
  </si>
  <si>
    <t>Privát fürdőzések,céges vacsorák, esküvők, forgatások, fotózások, sajtótájékoztató eseti és alkalmi jelleggel, megkeresések és ajánlás útján kiajánlott időpontokon. Helyiségek, területek hasznosítása a jelenleg nem bérbeadott egységek tekintetében</t>
  </si>
  <si>
    <t xml:space="preserve">Török fürdő, wellness, uszoda, panoráma medence, teljes fürdő területén </t>
  </si>
  <si>
    <t>Privát fürdőzések, vacsora, fotózások, eseti és alkalmi jelleggel, megkeresések útján kiajánlott időpontokon.Helyiségek, területek hasznosítása a jelenleg nem bérbeadott egységek tekintetében</t>
  </si>
  <si>
    <t xml:space="preserve">Wellness, szauna, pihenő, termál, kültéri úszómedencék, napozóterasz, teljes fürdő területén </t>
  </si>
  <si>
    <t>Privát fürdőzések, forgatások, fotózások, , eseti és alkalmi jelleggel, megkeresések útján kiajánlott időpontokon. Helyiségek, területek hasznosítása a jelenleg nem bérbeadott egységek tekintetében</t>
  </si>
  <si>
    <t>Gellért Gyógyfürdő - (tervezetten: 2023.04.15-ig)</t>
  </si>
  <si>
    <t xml:space="preserve">Aula, pezsgőmedence, beltéri termál medencék, galéria, kültéri terasz, termál medence, teljes fürdő területén </t>
  </si>
  <si>
    <t>Privát fürdőzések, gála vacsorák, esküvők, forgatások, fotózások,  eseti és alkalmi jelleggel, megkeresések útján kiajánlott időpontokon.</t>
  </si>
  <si>
    <t xml:space="preserve">Beltéri medence tér (víz nélkül), pihenőtér, kültéri kert, teljes fürdő területén </t>
  </si>
  <si>
    <t xml:space="preserve">Exkluzív kulturális események, forgatások, fotózások,  megkeresések útján kiajánlott időpontokon.Helyiségek, területek hasznosítása a jelenleg nem bérbeadott egységek tekintetében </t>
  </si>
  <si>
    <t xml:space="preserve">A teljes fürdő területe, de részlegei külön is (uszodatér, wellness tér, gyerekvilág, szauna világ)kültéri szabad területek, napozóteraszok, sétányok,   kültéri,  medencék, sávbérlések.    </t>
  </si>
  <si>
    <t>Corporate rendezvények (családi napok), privát fürdőzések, születésnapi zsúr, forgatások, fotózások, promóciók, eseti és alkalmi jelleggel, kiajánlással és megkeresések útján kiajánlott időpontokon. Sávbérléssel egybekött úszásoktatás a tan és a 33m-es medencékben, nyáron tábor helyszínének biztosítása. Magyar Úszó Szövetség Nemzeti Úszóprogram kiemelt helyszíne.Helyiségek, területek hasznosítása a jelenleg nem bérbeadott egységek tekintetében</t>
  </si>
  <si>
    <t xml:space="preserve">Privát fürdőzések, szauna estek, forgatások, fotózások, , eseti és alkalmi jelleggel, kiajánlással és megkeresések útján kiajánlott időpontokon. </t>
  </si>
  <si>
    <t>Üzemidőben/Üzemidőn túli rendezvények( családi nap, gyerek nap, sport rendezvények),gólyatábor, forgatások, fotózások, promóciók, eseti és alkalmi jelleggel, megkeresések és kiajánlás útján kiajánlott időpontokon Sávbérléssel egybekött úszásoktatás, nyáron tábor helyszínének biztosítása</t>
  </si>
  <si>
    <t>Szabad területek, helyiségek, szauna világ,  medencék, táboroztatás, sávbérlések, sportesemények, edzések</t>
  </si>
  <si>
    <t>Corporate rendezvények, Forgatások, fotózások, szauna estek, promóciók, eseti és alkalmi jelleggel, megkeresések útján kiajánlott időpontokon. Sávbérléssel egybekött úszásoktatás a tan és a 33m-es medencékben, nyáron tábor helyszínének biztosítása.Helyiségek, területek hasznosítása a jelenleg nem bérbeadott egységek tekintetében.</t>
  </si>
  <si>
    <t>Szabad területek, helyiségek, medencék, táboroztatás</t>
  </si>
  <si>
    <t>Corporate rendezvények (családi napok), forgatások, fotózások, promóciók, eseti és alkalmi jelleggel, megkeresések útján kiajánlott időpontokon. Tábor helyszínének biztosítása. Helyiségek, területek hasznosítása a jelenleg nem bérbeadott egységek tekintetében</t>
  </si>
  <si>
    <t>Corporate rendezvények (családi nap), privát fürdőzések,szauna estek, szülinapi zsúr, forgatások, fotózások, promóciók, eseti és alkalmi jelleggel, megkeresések útján kiajánlott időpontokon.Sávbérléssel egybekött úszásoktatás, nyáron tábor helyszínének biztosítása. Helyiségek, területek hasznosítása a jelenleg nem bérbeadott egységek tekintetében</t>
  </si>
  <si>
    <t xml:space="preserve">Corporate rendezvények (családi napok), gólyatábor, forgatások, fotózások, promóciók, eseti és alkalmi jelleggel, kiajánlás és megkeresések útján kiajánlott időpontokon. Nyáron tábor helyszínének biztosítása.Helyiségek, területek hasznosítása a jelenleg nem bérbeadott egységek tekintetében. </t>
  </si>
  <si>
    <t xml:space="preserve">Előterek, medencék, szauna, gőz, pihenők,masszázs-helyiségek, kültéri terasz/ok </t>
  </si>
  <si>
    <t>Privát fürdőzés, forgatás, fotózás alkalmi jelleggel. Helyiségek, területek hasznosítása a jelenleg nem bérbeadott egységek tekintetében</t>
  </si>
  <si>
    <t>1033 Budapest, Szérűskert utca 40-42. hrsz.: 18910/160</t>
  </si>
  <si>
    <t xml:space="preserve">Szérűskerti Tanuszoda </t>
  </si>
  <si>
    <t xml:space="preserve">Tankerületekkel történő megállapodás keretében úszásoktatás helyszínének biztosítása a tanév időtartama alatt. </t>
  </si>
  <si>
    <t>Becsült 2023.évi nettó bérleti díj Ft/hó</t>
  </si>
  <si>
    <t>Becsült 2024. min. nettó bérleti díj Ft/hó</t>
  </si>
  <si>
    <r>
      <t>Bérbeadott terület m</t>
    </r>
    <r>
      <rPr>
        <b/>
        <vertAlign val="superscript"/>
        <sz val="12"/>
        <color theme="3"/>
        <rFont val="Times New Roman"/>
        <family val="1"/>
        <charset val="238"/>
      </rPr>
      <t>2</t>
    </r>
  </si>
  <si>
    <t>15.781.990 Ft (építmény adó 2023.)</t>
  </si>
  <si>
    <t>4 560 Ft közös költség/hó</t>
  </si>
  <si>
    <t>2.005.344 Ft (telekadó 2023.)</t>
  </si>
  <si>
    <t>1014 Budapest, Hadnagy u. 8-10.</t>
  </si>
  <si>
    <t xml:space="preserve">7061, a szálloda alapjául szolgáló telekterület 3361 </t>
  </si>
  <si>
    <t>5973 és 902</t>
  </si>
  <si>
    <t>-</t>
  </si>
  <si>
    <t>Könyv szerinti értéke (Ft) *2022.12.31.</t>
  </si>
  <si>
    <t>125.700.000 Ft (5973 lelt. szám)
1.283.101.000 Ft (902 lelt. szám)</t>
  </si>
  <si>
    <t>2.382.196.672 Ft</t>
  </si>
  <si>
    <t>60.800.000 Ft (telek)</t>
  </si>
  <si>
    <t>Rác Szálloda alapjául szolgáló telek ingatlan</t>
  </si>
  <si>
    <t>Könyv szerinti értéke (Ft) (2022.12.31.)</t>
  </si>
  <si>
    <t>50 440 500 Ft (a legutóbb, 2008-ban készíttetett értékbecslés szerint)</t>
  </si>
  <si>
    <t>A volt Újpesti Gyógyfürdő és Uszoda telekingatlana</t>
  </si>
  <si>
    <t>visszaadás alatt</t>
  </si>
  <si>
    <t>A telekingatlant értékesíteni kívánjuk.</t>
  </si>
  <si>
    <t>A Társaság vizsgálja a szálloda alapjául szolgáló telek terület önálló helyrajzi számra történő alakítását és ennek realizálása esetén további hasznosítását.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</si>
</sst>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Ft&quot;_-;\-* #,##0.00\ &quot;Ft&quot;_-;_-* &quot;-&quot;??\ &quot;Ft&quot;_-;_-@_-"/>
    <numFmt numFmtId="164" formatCode="_-* #,##0\ [$Ft-40E]_-;\-* #,##0\ [$Ft-40E]_-;_-* &quot;-&quot;??\ [$Ft-40E]_-;_-@_-"/>
    <numFmt numFmtId="165" formatCode="#,##0\ &quot;Ft&quot;"/>
    <numFmt numFmtId="166" formatCode="_-* #,##0\ &quot;Ft&quot;_-;\-* #,##0\ &quot;Ft&quot;_-;_-* &quot;-&quot;??\ &quot;Ft&quot;_-;_-@_-"/>
  </numFmts>
  <fonts count="24" x14ac:knownFonts="1">
    <font>
      <sz val="11"/>
      <color theme="1"/>
      <name val="Calibri"/>
      <family val="2"/>
      <charset val="238"/>
      <scheme val="minor"/>
    </font>
    <font>
      <sz val="10"/>
      <name val="Arial"/>
      <family val="2"/>
      <charset val="238"/>
    </font>
    <font>
      <sz val="10"/>
      <name val="MS Sans Serif"/>
      <family val="2"/>
      <charset val="238"/>
    </font>
    <font>
      <b/>
      <vertAlign val="superscript"/>
      <sz val="12"/>
      <color indexed="18"/>
      <name val="Calibri"/>
      <family val="2"/>
      <charset val="238"/>
    </font>
    <font>
      <b/>
      <vertAlign val="superscript"/>
      <sz val="11"/>
      <name val="Calibri"/>
      <family val="2"/>
      <charset val="238"/>
    </font>
    <font>
      <sz val="11"/>
      <color theme="1"/>
      <name val="Calibri"/>
      <family val="2"/>
      <charset val="238"/>
      <scheme val="minor"/>
    </font>
    <font>
      <sz val="11"/>
      <color rgb="FFFF0000"/>
      <name val="Calibri"/>
      <family val="2"/>
      <charset val="238"/>
      <scheme val="minor"/>
    </font>
    <font>
      <b/>
      <sz val="12"/>
      <color indexed="18"/>
      <name val="Calibri"/>
      <family val="2"/>
      <charset val="238"/>
      <scheme val="minor"/>
    </font>
    <font>
      <i/>
      <sz val="12"/>
      <name val="Calibri"/>
      <family val="2"/>
      <charset val="238"/>
      <scheme val="minor"/>
    </font>
    <font>
      <sz val="12"/>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i/>
      <sz val="11"/>
      <color theme="1"/>
      <name val="Calibri"/>
      <family val="2"/>
      <charset val="238"/>
      <scheme val="minor"/>
    </font>
    <font>
      <b/>
      <sz val="10"/>
      <name val="Calibri"/>
      <family val="2"/>
      <charset val="238"/>
      <scheme val="minor"/>
    </font>
    <font>
      <sz val="12"/>
      <color theme="1"/>
      <name val="Times New Roman"/>
      <family val="1"/>
      <charset val="238"/>
    </font>
    <font>
      <sz val="12"/>
      <name val="Times New Roman"/>
      <family val="1"/>
      <charset val="238"/>
    </font>
    <font>
      <b/>
      <sz val="12"/>
      <color theme="1"/>
      <name val="Times New Roman"/>
      <family val="1"/>
      <charset val="238"/>
    </font>
    <font>
      <sz val="10"/>
      <color theme="1"/>
      <name val="Arial"/>
      <family val="2"/>
      <charset val="238"/>
    </font>
    <font>
      <sz val="8"/>
      <name val="Calibri"/>
      <family val="2"/>
      <charset val="238"/>
      <scheme val="minor"/>
    </font>
    <font>
      <sz val="11"/>
      <color theme="1"/>
      <name val="Calibri"/>
      <family val="2"/>
      <charset val="238"/>
    </font>
    <font>
      <b/>
      <sz val="12"/>
      <color theme="3"/>
      <name val="Times New Roman"/>
      <family val="1"/>
      <charset val="238"/>
    </font>
    <font>
      <sz val="11"/>
      <color theme="3"/>
      <name val="Calibri"/>
      <family val="2"/>
      <charset val="238"/>
      <scheme val="minor"/>
    </font>
    <font>
      <b/>
      <vertAlign val="superscript"/>
      <sz val="12"/>
      <color theme="3"/>
      <name val="Times New Roman"/>
      <family val="1"/>
      <charset val="238"/>
    </font>
  </fonts>
  <fills count="8">
    <fill>
      <patternFill patternType="none"/>
    </fill>
    <fill>
      <patternFill patternType="gray125"/>
    </fill>
    <fill>
      <patternFill patternType="solid">
        <fgColor indexed="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0" fontId="5" fillId="0" borderId="0"/>
    <xf numFmtId="0" fontId="5" fillId="0" borderId="0"/>
    <xf numFmtId="0" fontId="2" fillId="0" borderId="0"/>
    <xf numFmtId="44" fontId="5" fillId="0" borderId="0" applyFont="0" applyFill="0" applyBorder="0" applyAlignment="0" applyProtection="0"/>
  </cellStyleXfs>
  <cellXfs count="130">
    <xf numFmtId="0" fontId="0" fillId="0" borderId="0" xfId="0"/>
    <xf numFmtId="0" fontId="7" fillId="2" borderId="1" xfId="5" applyFont="1" applyFill="1" applyBorder="1" applyAlignment="1">
      <alignment horizontal="center" vertical="center" wrapText="1"/>
    </xf>
    <xf numFmtId="0" fontId="7" fillId="0" borderId="1" xfId="5" applyFont="1" applyBorder="1" applyAlignment="1">
      <alignment horizontal="center" vertical="center" wrapText="1"/>
    </xf>
    <xf numFmtId="0" fontId="8" fillId="0" borderId="1" xfId="5" applyFont="1" applyBorder="1" applyAlignment="1">
      <alignment horizontal="left" vertical="center" wrapText="1"/>
    </xf>
    <xf numFmtId="1" fontId="9" fillId="0" borderId="1" xfId="5" applyNumberFormat="1" applyFont="1" applyBorder="1" applyAlignment="1">
      <alignment horizontal="left" vertical="center" wrapText="1"/>
    </xf>
    <xf numFmtId="3" fontId="9" fillId="0" borderId="1" xfId="5" applyNumberFormat="1"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center"/>
    </xf>
    <xf numFmtId="0" fontId="9" fillId="0" borderId="1" xfId="5" applyFont="1" applyBorder="1" applyAlignment="1">
      <alignment horizontal="center" vertical="center" wrapText="1"/>
    </xf>
    <xf numFmtId="1" fontId="9" fillId="0" borderId="1" xfId="5" applyNumberFormat="1" applyFont="1" applyBorder="1" applyAlignment="1">
      <alignment horizontal="center" vertical="center" wrapText="1"/>
    </xf>
    <xf numFmtId="49" fontId="9" fillId="0" borderId="1" xfId="5" applyNumberFormat="1" applyFont="1" applyBorder="1" applyAlignment="1">
      <alignment horizontal="left" vertical="center" wrapText="1"/>
    </xf>
    <xf numFmtId="3" fontId="9" fillId="0" borderId="1" xfId="5" applyNumberFormat="1" applyFont="1" applyBorder="1" applyAlignment="1">
      <alignment horizontal="right" vertical="center" wrapText="1"/>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16" fillId="4" borderId="1" xfId="5" applyFont="1" applyFill="1" applyBorder="1" applyAlignment="1">
      <alignment horizontal="center" vertical="center" wrapText="1"/>
    </xf>
    <xf numFmtId="165" fontId="15" fillId="0" borderId="0" xfId="0" applyNumberFormat="1" applyFont="1" applyAlignment="1">
      <alignment horizontal="center" vertical="center"/>
    </xf>
    <xf numFmtId="0" fontId="16" fillId="5" borderId="1" xfId="5" applyFont="1" applyFill="1" applyBorder="1" applyAlignment="1">
      <alignment horizontal="center" vertical="center" wrapText="1"/>
    </xf>
    <xf numFmtId="0" fontId="16" fillId="5" borderId="0" xfId="0" applyFont="1" applyFill="1" applyAlignment="1">
      <alignment horizontal="center" vertical="center"/>
    </xf>
    <xf numFmtId="165" fontId="16" fillId="5" borderId="1" xfId="5" applyNumberFormat="1" applyFont="1" applyFill="1" applyBorder="1" applyAlignment="1">
      <alignment horizontal="center" vertical="center" wrapText="1"/>
    </xf>
    <xf numFmtId="166" fontId="15" fillId="0" borderId="0" xfId="6" applyNumberFormat="1" applyFont="1" applyAlignment="1">
      <alignment horizontal="center" vertical="center"/>
    </xf>
    <xf numFmtId="49" fontId="16" fillId="5" borderId="1" xfId="5"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5" borderId="1" xfId="0" applyFill="1" applyBorder="1"/>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9" fontId="0" fillId="0" borderId="0" xfId="0" applyNumberFormat="1" applyAlignment="1">
      <alignment horizontal="center"/>
    </xf>
    <xf numFmtId="0" fontId="16" fillId="0" borderId="1" xfId="5" applyFont="1" applyBorder="1" applyAlignment="1">
      <alignment horizontal="center" vertical="center" wrapText="1"/>
    </xf>
    <xf numFmtId="164" fontId="16" fillId="0" borderId="1" xfId="5" applyNumberFormat="1" applyFont="1" applyBorder="1" applyAlignment="1">
      <alignment horizontal="center" vertical="center" wrapText="1"/>
    </xf>
    <xf numFmtId="0" fontId="16" fillId="0" borderId="0" xfId="5" applyFont="1" applyAlignment="1">
      <alignment horizontal="center" vertical="center" wrapText="1"/>
    </xf>
    <xf numFmtId="1" fontId="16" fillId="0" borderId="1" xfId="5" applyNumberFormat="1" applyFont="1" applyBorder="1" applyAlignment="1">
      <alignment horizontal="center" vertical="center" wrapText="1"/>
    </xf>
    <xf numFmtId="49" fontId="16" fillId="0" borderId="1" xfId="5" applyNumberFormat="1" applyFont="1" applyBorder="1" applyAlignment="1">
      <alignment horizontal="center" vertical="center" wrapText="1"/>
    </xf>
    <xf numFmtId="0" fontId="15" fillId="0" borderId="1" xfId="0" applyFont="1" applyBorder="1" applyAlignment="1">
      <alignment horizontal="center" vertical="center"/>
    </xf>
    <xf numFmtId="3" fontId="16" fillId="0" borderId="1" xfId="5" applyNumberFormat="1" applyFont="1" applyBorder="1" applyAlignment="1">
      <alignment horizontal="center" vertical="center" wrapText="1"/>
    </xf>
    <xf numFmtId="165" fontId="0" fillId="0" borderId="1" xfId="0" applyNumberFormat="1" applyBorder="1" applyAlignment="1">
      <alignment horizontal="center" vertical="center" wrapText="1"/>
    </xf>
    <xf numFmtId="49" fontId="15" fillId="0" borderId="0" xfId="0" applyNumberFormat="1" applyFont="1" applyAlignment="1">
      <alignment horizontal="center" vertical="center"/>
    </xf>
    <xf numFmtId="0" fontId="15" fillId="0" borderId="0" xfId="0" applyFont="1" applyAlignment="1">
      <alignment horizontal="center" vertical="center" wrapText="1"/>
    </xf>
    <xf numFmtId="49" fontId="16" fillId="4" borderId="1" xfId="5" applyNumberFormat="1" applyFont="1" applyFill="1" applyBorder="1" applyAlignment="1">
      <alignment horizontal="center" vertical="center" wrapText="1"/>
    </xf>
    <xf numFmtId="165" fontId="16" fillId="4" borderId="1" xfId="5" applyNumberFormat="1" applyFont="1" applyFill="1" applyBorder="1" applyAlignment="1">
      <alignment horizontal="center" vertical="center" wrapText="1"/>
    </xf>
    <xf numFmtId="49" fontId="16" fillId="4" borderId="5" xfId="5" applyNumberFormat="1" applyFont="1" applyFill="1" applyBorder="1" applyAlignment="1">
      <alignment horizontal="center" vertical="center" wrapText="1"/>
    </xf>
    <xf numFmtId="0" fontId="15" fillId="4" borderId="1" xfId="5" applyFont="1" applyFill="1" applyBorder="1" applyAlignment="1">
      <alignment horizontal="center" vertical="center" wrapText="1"/>
    </xf>
    <xf numFmtId="165" fontId="15" fillId="4" borderId="1" xfId="6" applyNumberFormat="1" applyFont="1" applyFill="1" applyBorder="1" applyAlignment="1">
      <alignment horizontal="center" vertical="center" wrapText="1"/>
    </xf>
    <xf numFmtId="0" fontId="15" fillId="4" borderId="1" xfId="5" applyFont="1" applyFill="1" applyBorder="1" applyAlignment="1">
      <alignment horizontal="center" vertical="center"/>
    </xf>
    <xf numFmtId="1" fontId="16" fillId="4" borderId="1" xfId="5" applyNumberFormat="1" applyFont="1" applyFill="1" applyBorder="1" applyAlignment="1">
      <alignment horizontal="center" vertical="center" wrapText="1"/>
    </xf>
    <xf numFmtId="49" fontId="15" fillId="4" borderId="1" xfId="5" applyNumberFormat="1" applyFont="1" applyFill="1" applyBorder="1" applyAlignment="1">
      <alignment horizontal="center" vertical="center" wrapText="1"/>
    </xf>
    <xf numFmtId="165" fontId="16" fillId="4" borderId="6" xfId="5"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0" fillId="6" borderId="1" xfId="0" applyFill="1" applyBorder="1" applyAlignment="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vertical="center"/>
    </xf>
    <xf numFmtId="0" fontId="10" fillId="6" borderId="1" xfId="0" applyFont="1" applyFill="1" applyBorder="1"/>
    <xf numFmtId="0" fontId="18" fillId="6" borderId="1" xfId="0" applyFont="1" applyFill="1" applyBorder="1" applyAlignment="1">
      <alignment vertical="center" wrapText="1"/>
    </xf>
    <xf numFmtId="0" fontId="10" fillId="6" borderId="1" xfId="0" applyFont="1" applyFill="1" applyBorder="1" applyAlignment="1">
      <alignment horizontal="left" vertical="center" wrapText="1"/>
    </xf>
    <xf numFmtId="0" fontId="0" fillId="6" borderId="1" xfId="0" applyFill="1" applyBorder="1" applyAlignment="1">
      <alignment horizontal="center" vertical="center" wrapText="1"/>
    </xf>
    <xf numFmtId="3" fontId="16" fillId="4" borderId="1" xfId="5" applyNumberFormat="1" applyFont="1" applyFill="1" applyBorder="1" applyAlignment="1">
      <alignment horizontal="center" vertical="center" wrapText="1"/>
    </xf>
    <xf numFmtId="3" fontId="16" fillId="4" borderId="5" xfId="5" applyNumberFormat="1" applyFont="1" applyFill="1" applyBorder="1" applyAlignment="1">
      <alignment horizontal="center" vertical="center" wrapText="1"/>
    </xf>
    <xf numFmtId="3" fontId="16" fillId="4" borderId="6" xfId="5" applyNumberFormat="1" applyFont="1" applyFill="1" applyBorder="1" applyAlignment="1">
      <alignment horizontal="center" vertical="center" wrapText="1"/>
    </xf>
    <xf numFmtId="49" fontId="16" fillId="5" borderId="6" xfId="5" applyNumberFormat="1" applyFont="1" applyFill="1" applyBorder="1" applyAlignment="1">
      <alignment horizontal="center" vertical="center" wrapText="1"/>
    </xf>
    <xf numFmtId="0" fontId="15" fillId="5" borderId="0" xfId="0" applyFont="1" applyFill="1" applyAlignment="1">
      <alignment horizontal="center" vertical="center"/>
    </xf>
    <xf numFmtId="3" fontId="15" fillId="4" borderId="1" xfId="5" applyNumberFormat="1" applyFont="1" applyFill="1" applyBorder="1" applyAlignment="1">
      <alignment horizontal="center" vertical="center" wrapText="1"/>
    </xf>
    <xf numFmtId="49" fontId="15" fillId="4" borderId="1" xfId="5" applyNumberFormat="1" applyFont="1" applyFill="1" applyBorder="1" applyAlignment="1">
      <alignment vertical="center" wrapText="1"/>
    </xf>
    <xf numFmtId="3" fontId="15" fillId="4" borderId="1" xfId="5" applyNumberFormat="1" applyFont="1" applyFill="1" applyBorder="1" applyAlignment="1">
      <alignment horizontal="center" vertical="center"/>
    </xf>
    <xf numFmtId="0" fontId="0" fillId="4" borderId="1" xfId="5" applyFont="1" applyFill="1" applyBorder="1" applyAlignment="1">
      <alignment horizontal="center" vertical="center" wrapText="1"/>
    </xf>
    <xf numFmtId="165" fontId="15" fillId="5" borderId="1" xfId="6" applyNumberFormat="1" applyFont="1" applyFill="1" applyBorder="1" applyAlignment="1">
      <alignment horizontal="center" vertical="center" wrapText="1"/>
    </xf>
    <xf numFmtId="49" fontId="15" fillId="5" borderId="1" xfId="5" applyNumberFormat="1" applyFont="1" applyFill="1" applyBorder="1" applyAlignment="1">
      <alignment vertical="center" wrapText="1"/>
    </xf>
    <xf numFmtId="0" fontId="16" fillId="5" borderId="5" xfId="5" applyFont="1" applyFill="1" applyBorder="1" applyAlignment="1">
      <alignment horizontal="center" vertical="center" wrapText="1"/>
    </xf>
    <xf numFmtId="3" fontId="16" fillId="0" borderId="5" xfId="5" applyNumberFormat="1" applyFont="1" applyBorder="1" applyAlignment="1">
      <alignment horizontal="center" vertical="center" wrapText="1"/>
    </xf>
    <xf numFmtId="165" fontId="15" fillId="5" borderId="5" xfId="6" applyNumberFormat="1" applyFont="1" applyFill="1" applyBorder="1" applyAlignment="1">
      <alignment horizontal="center" vertical="center" wrapText="1"/>
    </xf>
    <xf numFmtId="165" fontId="16" fillId="5" borderId="5" xfId="5" applyNumberFormat="1" applyFont="1" applyFill="1" applyBorder="1" applyAlignment="1">
      <alignment horizontal="center" vertical="center" wrapText="1"/>
    </xf>
    <xf numFmtId="49" fontId="15" fillId="5" borderId="5" xfId="5" applyNumberFormat="1" applyFont="1" applyFill="1" applyBorder="1" applyAlignment="1">
      <alignment vertical="center" wrapText="1"/>
    </xf>
    <xf numFmtId="0" fontId="16" fillId="5" borderId="6" xfId="5" applyFont="1" applyFill="1" applyBorder="1" applyAlignment="1">
      <alignment horizontal="center" vertical="center" wrapText="1"/>
    </xf>
    <xf numFmtId="3" fontId="16" fillId="0" borderId="6" xfId="5" applyNumberFormat="1" applyFont="1" applyBorder="1" applyAlignment="1">
      <alignment horizontal="center" vertical="center" wrapText="1"/>
    </xf>
    <xf numFmtId="165" fontId="15" fillId="5" borderId="6" xfId="6" applyNumberFormat="1" applyFont="1" applyFill="1" applyBorder="1" applyAlignment="1">
      <alignment horizontal="center" vertical="center" wrapText="1"/>
    </xf>
    <xf numFmtId="165" fontId="16" fillId="5" borderId="6" xfId="5" applyNumberFormat="1" applyFont="1" applyFill="1" applyBorder="1" applyAlignment="1">
      <alignment horizontal="center" vertical="center" wrapText="1"/>
    </xf>
    <xf numFmtId="0" fontId="15" fillId="4" borderId="1" xfId="0" applyFont="1" applyFill="1" applyBorder="1" applyAlignment="1">
      <alignment horizontal="center" vertical="center"/>
    </xf>
    <xf numFmtId="3"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wrapText="1"/>
    </xf>
    <xf numFmtId="3" fontId="15" fillId="0" borderId="0" xfId="0" applyNumberFormat="1" applyFont="1" applyAlignment="1">
      <alignment horizontal="center" vertical="center"/>
    </xf>
    <xf numFmtId="0" fontId="21" fillId="2" borderId="1" xfId="5" applyFont="1" applyFill="1" applyBorder="1" applyAlignment="1">
      <alignment horizontal="center" vertical="center" wrapText="1"/>
    </xf>
    <xf numFmtId="0" fontId="0" fillId="5" borderId="1" xfId="0" applyFill="1" applyBorder="1" applyAlignment="1">
      <alignment horizontal="center" vertical="center" wrapText="1"/>
    </xf>
    <xf numFmtId="165" fontId="0" fillId="5"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5" borderId="1" xfId="0" applyNumberFormat="1" applyFill="1" applyBorder="1" applyAlignment="1">
      <alignment horizontal="center" vertical="center" wrapText="1"/>
    </xf>
    <xf numFmtId="0" fontId="0" fillId="5" borderId="1" xfId="0" quotePrefix="1" applyFill="1" applyBorder="1" applyAlignment="1">
      <alignment horizontal="center" vertical="center" wrapText="1"/>
    </xf>
    <xf numFmtId="0" fontId="17" fillId="0" borderId="1" xfId="0" applyFont="1" applyBorder="1" applyAlignment="1">
      <alignment horizontal="center" vertical="center"/>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49" fontId="16" fillId="5" borderId="5" xfId="5" applyNumberFormat="1" applyFont="1" applyFill="1" applyBorder="1" applyAlignment="1">
      <alignment horizontal="center" vertical="center" wrapText="1"/>
    </xf>
    <xf numFmtId="49" fontId="16" fillId="5" borderId="7" xfId="5" applyNumberFormat="1" applyFont="1" applyFill="1" applyBorder="1" applyAlignment="1">
      <alignment horizontal="center" vertical="center" wrapText="1"/>
    </xf>
    <xf numFmtId="49" fontId="16" fillId="5" borderId="6" xfId="5" applyNumberFormat="1" applyFont="1" applyFill="1" applyBorder="1" applyAlignment="1">
      <alignment horizontal="center" vertical="center" wrapText="1"/>
    </xf>
    <xf numFmtId="0" fontId="16" fillId="4" borderId="5" xfId="5" applyFont="1" applyFill="1" applyBorder="1" applyAlignment="1">
      <alignment horizontal="center" vertical="center" wrapText="1"/>
    </xf>
    <xf numFmtId="0" fontId="16" fillId="4" borderId="6" xfId="5" applyFont="1" applyFill="1" applyBorder="1" applyAlignment="1">
      <alignment horizontal="center" vertical="center" wrapText="1"/>
    </xf>
    <xf numFmtId="3" fontId="15" fillId="4" borderId="5" xfId="5" applyNumberFormat="1" applyFont="1" applyFill="1" applyBorder="1" applyAlignment="1">
      <alignment horizontal="center" vertical="center" wrapText="1"/>
    </xf>
    <xf numFmtId="3" fontId="15" fillId="4" borderId="6" xfId="5" applyNumberFormat="1" applyFont="1" applyFill="1" applyBorder="1" applyAlignment="1">
      <alignment horizontal="center" vertical="center" wrapText="1"/>
    </xf>
    <xf numFmtId="3" fontId="16" fillId="4" borderId="5" xfId="5" applyNumberFormat="1" applyFont="1" applyFill="1" applyBorder="1" applyAlignment="1">
      <alignment horizontal="center" vertical="center" wrapText="1"/>
    </xf>
    <xf numFmtId="3" fontId="16" fillId="4" borderId="6" xfId="5" applyNumberFormat="1" applyFont="1" applyFill="1" applyBorder="1" applyAlignment="1">
      <alignment horizontal="center" vertical="center" wrapText="1"/>
    </xf>
    <xf numFmtId="165" fontId="15" fillId="4" borderId="5" xfId="6" applyNumberFormat="1" applyFont="1" applyFill="1" applyBorder="1" applyAlignment="1">
      <alignment horizontal="center" vertical="center" wrapText="1"/>
    </xf>
    <xf numFmtId="165" fontId="15" fillId="4" borderId="6" xfId="6" applyNumberFormat="1" applyFont="1" applyFill="1" applyBorder="1" applyAlignment="1">
      <alignment horizontal="center" vertical="center" wrapText="1"/>
    </xf>
    <xf numFmtId="165" fontId="16" fillId="4" borderId="5" xfId="5" applyNumberFormat="1" applyFont="1" applyFill="1" applyBorder="1" applyAlignment="1">
      <alignment horizontal="center" vertical="center" wrapText="1"/>
    </xf>
    <xf numFmtId="165" fontId="16" fillId="4" borderId="6" xfId="5" applyNumberFormat="1" applyFont="1" applyFill="1" applyBorder="1" applyAlignment="1">
      <alignment horizontal="center" vertical="center" wrapText="1"/>
    </xf>
    <xf numFmtId="0" fontId="15" fillId="4" borderId="5" xfId="5" applyFont="1" applyFill="1" applyBorder="1" applyAlignment="1">
      <alignment horizontal="center" vertical="center" wrapText="1"/>
    </xf>
    <xf numFmtId="0" fontId="15" fillId="4" borderId="6" xfId="5" applyFont="1" applyFill="1" applyBorder="1" applyAlignment="1">
      <alignment horizontal="center" vertical="center" wrapText="1"/>
    </xf>
    <xf numFmtId="49" fontId="15" fillId="4" borderId="1" xfId="5" applyNumberFormat="1" applyFont="1" applyFill="1" applyBorder="1" applyAlignment="1">
      <alignment horizontal="center" vertical="center" wrapText="1"/>
    </xf>
    <xf numFmtId="0" fontId="21" fillId="2" borderId="1" xfId="5" applyFont="1" applyFill="1" applyBorder="1" applyAlignment="1">
      <alignment horizontal="center" vertical="center" wrapText="1"/>
    </xf>
    <xf numFmtId="0" fontId="22" fillId="0" borderId="1" xfId="0" applyFont="1" applyBorder="1" applyAlignment="1">
      <alignment horizontal="center" vertical="center" wrapText="1"/>
    </xf>
    <xf numFmtId="49" fontId="16" fillId="4" borderId="5" xfId="5" applyNumberFormat="1" applyFont="1" applyFill="1" applyBorder="1" applyAlignment="1">
      <alignment horizontal="center" vertical="center" wrapText="1"/>
    </xf>
    <xf numFmtId="49" fontId="16" fillId="4" borderId="6" xfId="5"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7" fillId="2" borderId="1" xfId="5"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12" fillId="3" borderId="1" xfId="0" applyFont="1" applyFill="1" applyBorder="1" applyAlignment="1">
      <alignment horizontal="center" vertical="center"/>
    </xf>
    <xf numFmtId="0" fontId="8" fillId="0" borderId="1" xfId="5" applyFont="1" applyBorder="1" applyAlignment="1">
      <alignment horizontal="right" vertical="top" wrapText="1"/>
    </xf>
    <xf numFmtId="0" fontId="13" fillId="0" borderId="1" xfId="0" applyFont="1" applyBorder="1" applyAlignment="1">
      <alignment horizontal="right" vertical="top" wrapText="1"/>
    </xf>
    <xf numFmtId="0" fontId="5" fillId="0" borderId="1" xfId="0" applyFont="1" applyBorder="1"/>
  </cellXfs>
  <cellStyles count="7">
    <cellStyle name="Normál" xfId="0" builtinId="0"/>
    <cellStyle name="Normál 2" xfId="1" xr:uid="{00000000-0005-0000-0000-000001000000}"/>
    <cellStyle name="Normál 3" xfId="2" xr:uid="{00000000-0005-0000-0000-000002000000}"/>
    <cellStyle name="Normál 4 2" xfId="3" xr:uid="{00000000-0005-0000-0000-000003000000}"/>
    <cellStyle name="Normál 5" xfId="4" xr:uid="{00000000-0005-0000-0000-000004000000}"/>
    <cellStyle name="Normál_Munka1" xfId="5" xr:uid="{00000000-0005-0000-0000-000005000000}"/>
    <cellStyle name="Pénznem"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CC69-DCFB-4D21-A3C0-8E62E7B5EA28}">
  <sheetPr>
    <pageSetUpPr fitToPage="1"/>
  </sheetPr>
  <dimension ref="A1:AZ1048397"/>
  <sheetViews>
    <sheetView view="pageLayout" topLeftCell="A29" zoomScale="95" zoomScaleNormal="55" zoomScalePageLayoutView="95" workbookViewId="0">
      <selection activeCell="O99" sqref="O99"/>
    </sheetView>
  </sheetViews>
  <sheetFormatPr defaultColWidth="21.85546875" defaultRowHeight="15.75" x14ac:dyDescent="0.25"/>
  <cols>
    <col min="1" max="1" width="6.28515625" style="16" customWidth="1"/>
    <col min="2" max="2" width="11" style="16" bestFit="1" customWidth="1"/>
    <col min="3" max="3" width="8.85546875" style="16" bestFit="1" customWidth="1"/>
    <col min="4" max="4" width="25.7109375" style="16" bestFit="1" customWidth="1"/>
    <col min="5" max="5" width="36.85546875" style="16" bestFit="1" customWidth="1"/>
    <col min="6" max="6" width="13.7109375" style="16" bestFit="1" customWidth="1"/>
    <col min="7" max="7" width="13.140625" style="16" bestFit="1" customWidth="1"/>
    <col min="8" max="8" width="13.28515625" style="16" bestFit="1" customWidth="1"/>
    <col min="9" max="9" width="13.28515625" style="89" customWidth="1"/>
    <col min="10" max="10" width="15.42578125" style="89" bestFit="1" customWidth="1"/>
    <col min="11" max="11" width="26" style="16" customWidth="1"/>
    <col min="12" max="12" width="40.7109375" style="20" customWidth="1"/>
    <col min="13" max="13" width="26" style="16" customWidth="1"/>
    <col min="14" max="14" width="48.28515625" style="43" customWidth="1"/>
    <col min="15" max="16384" width="21.85546875" style="16"/>
  </cols>
  <sheetData>
    <row r="1" spans="1:52" x14ac:dyDescent="0.25">
      <c r="A1" s="116" t="s">
        <v>209</v>
      </c>
      <c r="B1" s="117"/>
      <c r="C1" s="117"/>
      <c r="D1" s="117"/>
      <c r="E1" s="117"/>
      <c r="F1" s="117"/>
      <c r="G1" s="117"/>
      <c r="H1" s="117"/>
      <c r="I1" s="117"/>
      <c r="J1" s="117"/>
      <c r="K1" s="117"/>
      <c r="L1" s="117"/>
      <c r="M1" s="117"/>
      <c r="N1" s="117"/>
    </row>
    <row r="2" spans="1:52" s="17" customFormat="1" ht="103.15" customHeight="1" x14ac:dyDescent="0.25">
      <c r="A2" s="90" t="s">
        <v>10</v>
      </c>
      <c r="B2" s="90" t="s">
        <v>0</v>
      </c>
      <c r="C2" s="90" t="s">
        <v>80</v>
      </c>
      <c r="D2" s="90" t="s">
        <v>2</v>
      </c>
      <c r="E2" s="90" t="s">
        <v>3</v>
      </c>
      <c r="F2" s="90" t="s">
        <v>11</v>
      </c>
      <c r="G2" s="90" t="s">
        <v>349</v>
      </c>
      <c r="H2" s="90" t="s">
        <v>6</v>
      </c>
      <c r="I2" s="90" t="s">
        <v>218</v>
      </c>
      <c r="J2" s="90" t="s">
        <v>219</v>
      </c>
      <c r="K2" s="90" t="s">
        <v>347</v>
      </c>
      <c r="L2" s="90" t="s">
        <v>348</v>
      </c>
      <c r="M2" s="90" t="s">
        <v>8</v>
      </c>
      <c r="N2" s="90" t="s">
        <v>31</v>
      </c>
    </row>
    <row r="3" spans="1:52" x14ac:dyDescent="0.25">
      <c r="A3" s="19">
        <v>1</v>
      </c>
      <c r="B3" s="19" t="s">
        <v>33</v>
      </c>
      <c r="C3" s="19" t="s">
        <v>34</v>
      </c>
      <c r="D3" s="19" t="s">
        <v>35</v>
      </c>
      <c r="E3" s="19" t="s">
        <v>220</v>
      </c>
      <c r="F3" s="19" t="s">
        <v>115</v>
      </c>
      <c r="G3" s="45" t="s">
        <v>166</v>
      </c>
      <c r="H3" s="19">
        <v>2395</v>
      </c>
      <c r="I3" s="63">
        <v>602400</v>
      </c>
      <c r="J3" s="63">
        <f>I3/12</f>
        <v>50200</v>
      </c>
      <c r="K3" s="46">
        <f>I3/12*1.145</f>
        <v>57479</v>
      </c>
      <c r="L3" s="46">
        <f>K3*1.1</f>
        <v>63226.900000000009</v>
      </c>
      <c r="M3" s="19" t="s">
        <v>37</v>
      </c>
      <c r="N3" s="45" t="s">
        <v>221</v>
      </c>
    </row>
    <row r="4" spans="1:52" ht="31.5" x14ac:dyDescent="0.25">
      <c r="A4" s="19">
        <v>2</v>
      </c>
      <c r="B4" s="19" t="s">
        <v>33</v>
      </c>
      <c r="C4" s="19" t="s">
        <v>34</v>
      </c>
      <c r="D4" s="19" t="s">
        <v>35</v>
      </c>
      <c r="E4" s="19" t="s">
        <v>220</v>
      </c>
      <c r="F4" s="19" t="s">
        <v>115</v>
      </c>
      <c r="G4" s="19">
        <v>35</v>
      </c>
      <c r="H4" s="19">
        <v>2395</v>
      </c>
      <c r="I4" s="63">
        <v>78920842.952755868</v>
      </c>
      <c r="J4" s="63">
        <f>I4/12</f>
        <v>6576736.9127296554</v>
      </c>
      <c r="K4" s="46">
        <f>I4/12*1.145</f>
        <v>7530363.7650754554</v>
      </c>
      <c r="L4" s="46">
        <f t="shared" ref="L4:L67" si="0">K4*1.1</f>
        <v>8283400.1415830012</v>
      </c>
      <c r="M4" s="19" t="s">
        <v>38</v>
      </c>
      <c r="N4" s="47" t="s">
        <v>222</v>
      </c>
    </row>
    <row r="5" spans="1:52" ht="47.25" x14ac:dyDescent="0.25">
      <c r="A5" s="19">
        <v>3</v>
      </c>
      <c r="B5" s="19" t="s">
        <v>33</v>
      </c>
      <c r="C5" s="19" t="s">
        <v>34</v>
      </c>
      <c r="D5" s="19" t="s">
        <v>35</v>
      </c>
      <c r="E5" s="19" t="s">
        <v>220</v>
      </c>
      <c r="F5" s="19" t="s">
        <v>115</v>
      </c>
      <c r="G5" s="19">
        <v>4</v>
      </c>
      <c r="H5" s="19">
        <v>2395</v>
      </c>
      <c r="I5" s="63"/>
      <c r="J5" s="63"/>
      <c r="K5" s="46">
        <f>300000*0.15</f>
        <v>45000</v>
      </c>
      <c r="L5" s="46">
        <f t="shared" si="0"/>
        <v>49500.000000000007</v>
      </c>
      <c r="M5" s="19" t="s">
        <v>223</v>
      </c>
      <c r="N5" s="47" t="s">
        <v>224</v>
      </c>
    </row>
    <row r="6" spans="1:52" x14ac:dyDescent="0.25">
      <c r="A6" s="19">
        <v>4</v>
      </c>
      <c r="B6" s="19" t="s">
        <v>33</v>
      </c>
      <c r="C6" s="19" t="s">
        <v>34</v>
      </c>
      <c r="D6" s="19" t="s">
        <v>35</v>
      </c>
      <c r="E6" s="19" t="s">
        <v>220</v>
      </c>
      <c r="F6" s="19" t="s">
        <v>115</v>
      </c>
      <c r="G6" s="19">
        <v>1705</v>
      </c>
      <c r="H6" s="45" t="s">
        <v>167</v>
      </c>
      <c r="I6" s="63">
        <v>20206731.996000003</v>
      </c>
      <c r="J6" s="63">
        <f t="shared" ref="J6:J69" si="1">I6/12</f>
        <v>1683894.3330000003</v>
      </c>
      <c r="K6" s="46">
        <f t="shared" ref="K6:K7" si="2">I6/12*1.145</f>
        <v>1928059.0112850005</v>
      </c>
      <c r="L6" s="46">
        <f t="shared" si="0"/>
        <v>2120864.9124135007</v>
      </c>
      <c r="M6" s="19" t="s">
        <v>188</v>
      </c>
      <c r="N6" s="47" t="s">
        <v>225</v>
      </c>
    </row>
    <row r="7" spans="1:52" x14ac:dyDescent="0.25">
      <c r="A7" s="19">
        <v>5</v>
      </c>
      <c r="B7" s="19" t="s">
        <v>33</v>
      </c>
      <c r="C7" s="19" t="s">
        <v>34</v>
      </c>
      <c r="D7" s="19" t="s">
        <v>35</v>
      </c>
      <c r="E7" s="19" t="s">
        <v>220</v>
      </c>
      <c r="F7" s="19" t="s">
        <v>115</v>
      </c>
      <c r="G7" s="19">
        <v>1705</v>
      </c>
      <c r="H7" s="19" t="s">
        <v>168</v>
      </c>
      <c r="I7" s="63">
        <f>65328535.0576181+9734761</f>
        <v>75063296.057618096</v>
      </c>
      <c r="J7" s="63">
        <f t="shared" si="1"/>
        <v>6255274.671468175</v>
      </c>
      <c r="K7" s="46">
        <f t="shared" si="2"/>
        <v>7162289.4988310607</v>
      </c>
      <c r="L7" s="46">
        <f t="shared" si="0"/>
        <v>7878518.4487141678</v>
      </c>
      <c r="M7" s="19" t="s">
        <v>39</v>
      </c>
      <c r="N7" s="47" t="s">
        <v>225</v>
      </c>
    </row>
    <row r="8" spans="1:52" x14ac:dyDescent="0.25">
      <c r="A8" s="19">
        <v>6</v>
      </c>
      <c r="B8" s="19" t="s">
        <v>33</v>
      </c>
      <c r="C8" s="19" t="s">
        <v>34</v>
      </c>
      <c r="D8" s="19" t="s">
        <v>35</v>
      </c>
      <c r="E8" s="19" t="s">
        <v>220</v>
      </c>
      <c r="F8" s="19" t="s">
        <v>115</v>
      </c>
      <c r="G8" s="19">
        <v>54</v>
      </c>
      <c r="H8" s="19">
        <v>2466</v>
      </c>
      <c r="I8" s="107">
        <v>23268990.705725081</v>
      </c>
      <c r="J8" s="107">
        <f t="shared" si="1"/>
        <v>1939082.5588104234</v>
      </c>
      <c r="K8" s="111">
        <f>I8/12*1.145</f>
        <v>2220249.5298379348</v>
      </c>
      <c r="L8" s="111">
        <f t="shared" si="0"/>
        <v>2442274.4828217286</v>
      </c>
      <c r="M8" s="103" t="s">
        <v>187</v>
      </c>
      <c r="N8" s="118" t="s">
        <v>226</v>
      </c>
    </row>
    <row r="9" spans="1:52" x14ac:dyDescent="0.25">
      <c r="A9" s="19">
        <v>7</v>
      </c>
      <c r="B9" s="19" t="s">
        <v>33</v>
      </c>
      <c r="C9" s="19" t="s">
        <v>34</v>
      </c>
      <c r="D9" s="19" t="s">
        <v>35</v>
      </c>
      <c r="E9" s="19" t="s">
        <v>220</v>
      </c>
      <c r="F9" s="19" t="s">
        <v>169</v>
      </c>
      <c r="G9" s="19">
        <v>49</v>
      </c>
      <c r="H9" s="19">
        <v>2466</v>
      </c>
      <c r="I9" s="108"/>
      <c r="J9" s="108"/>
      <c r="K9" s="112"/>
      <c r="L9" s="112"/>
      <c r="M9" s="104"/>
      <c r="N9" s="119"/>
    </row>
    <row r="10" spans="1:52" x14ac:dyDescent="0.25">
      <c r="A10" s="19">
        <v>8</v>
      </c>
      <c r="B10" s="19" t="s">
        <v>33</v>
      </c>
      <c r="C10" s="19" t="s">
        <v>34</v>
      </c>
      <c r="D10" s="19" t="s">
        <v>35</v>
      </c>
      <c r="E10" s="19" t="s">
        <v>220</v>
      </c>
      <c r="F10" s="19" t="s">
        <v>115</v>
      </c>
      <c r="G10" s="19">
        <v>76</v>
      </c>
      <c r="H10" s="19">
        <v>9003</v>
      </c>
      <c r="I10" s="63"/>
      <c r="J10" s="63">
        <f t="shared" si="1"/>
        <v>0</v>
      </c>
      <c r="K10" s="53">
        <v>300000</v>
      </c>
      <c r="L10" s="46">
        <f t="shared" si="0"/>
        <v>330000</v>
      </c>
      <c r="M10" s="19" t="s">
        <v>189</v>
      </c>
      <c r="N10" s="45" t="s">
        <v>186</v>
      </c>
    </row>
    <row r="11" spans="1:52" x14ac:dyDescent="0.25">
      <c r="A11" s="19">
        <v>9</v>
      </c>
      <c r="B11" s="19" t="s">
        <v>33</v>
      </c>
      <c r="C11" s="19" t="s">
        <v>34</v>
      </c>
      <c r="D11" s="19" t="s">
        <v>35</v>
      </c>
      <c r="E11" s="19" t="s">
        <v>220</v>
      </c>
      <c r="F11" s="19" t="s">
        <v>169</v>
      </c>
      <c r="G11" s="19">
        <v>40</v>
      </c>
      <c r="H11" s="19">
        <v>2395</v>
      </c>
      <c r="I11" s="65">
        <v>36765</v>
      </c>
      <c r="J11" s="63">
        <f t="shared" si="1"/>
        <v>3063.75</v>
      </c>
      <c r="K11" s="53">
        <f>I11*1.145</f>
        <v>42095.925000000003</v>
      </c>
      <c r="L11" s="46">
        <f t="shared" si="0"/>
        <v>46305.517500000009</v>
      </c>
      <c r="M11" s="19" t="s">
        <v>227</v>
      </c>
      <c r="N11" s="45" t="s">
        <v>186</v>
      </c>
    </row>
    <row r="12" spans="1:52" x14ac:dyDescent="0.25">
      <c r="A12" s="19">
        <v>10</v>
      </c>
      <c r="B12" s="19" t="s">
        <v>33</v>
      </c>
      <c r="C12" s="19" t="s">
        <v>34</v>
      </c>
      <c r="D12" s="19" t="s">
        <v>35</v>
      </c>
      <c r="E12" s="19" t="s">
        <v>220</v>
      </c>
      <c r="F12" s="19" t="s">
        <v>228</v>
      </c>
      <c r="G12" s="19">
        <v>100</v>
      </c>
      <c r="H12" s="19" t="s">
        <v>229</v>
      </c>
      <c r="I12" s="65"/>
      <c r="J12" s="63">
        <f t="shared" si="1"/>
        <v>0</v>
      </c>
      <c r="K12" s="53">
        <v>300000</v>
      </c>
      <c r="L12" s="46">
        <f t="shared" si="0"/>
        <v>330000</v>
      </c>
      <c r="M12" s="19" t="s">
        <v>230</v>
      </c>
      <c r="N12" s="45" t="s">
        <v>186</v>
      </c>
    </row>
    <row r="13" spans="1:52" x14ac:dyDescent="0.25">
      <c r="A13" s="21">
        <v>11</v>
      </c>
      <c r="B13" s="21" t="s">
        <v>33</v>
      </c>
      <c r="C13" s="21" t="s">
        <v>40</v>
      </c>
      <c r="D13" s="21" t="s">
        <v>41</v>
      </c>
      <c r="E13" s="21" t="s">
        <v>231</v>
      </c>
      <c r="F13" s="21" t="s">
        <v>42</v>
      </c>
      <c r="G13" s="21">
        <v>125</v>
      </c>
      <c r="H13" s="21">
        <v>2392</v>
      </c>
      <c r="I13" s="41">
        <v>32085532.30596175</v>
      </c>
      <c r="J13" s="41">
        <f t="shared" si="1"/>
        <v>2673794.358830146</v>
      </c>
      <c r="K13" s="23">
        <f>I13/12*1.145</f>
        <v>3061494.5408605174</v>
      </c>
      <c r="L13" s="23">
        <f t="shared" si="0"/>
        <v>3367643.9949465692</v>
      </c>
      <c r="M13" s="21" t="s">
        <v>43</v>
      </c>
      <c r="N13" s="100" t="s">
        <v>232</v>
      </c>
    </row>
    <row r="14" spans="1:52" ht="31.5" x14ac:dyDescent="0.25">
      <c r="A14" s="21">
        <v>12</v>
      </c>
      <c r="B14" s="21" t="s">
        <v>33</v>
      </c>
      <c r="C14" s="21" t="s">
        <v>40</v>
      </c>
      <c r="D14" s="21" t="s">
        <v>41</v>
      </c>
      <c r="E14" s="21" t="s">
        <v>231</v>
      </c>
      <c r="F14" s="21" t="s">
        <v>42</v>
      </c>
      <c r="G14" s="21">
        <v>12</v>
      </c>
      <c r="H14" s="21">
        <v>2392</v>
      </c>
      <c r="I14" s="41">
        <v>28300960.204724412</v>
      </c>
      <c r="J14" s="41">
        <f t="shared" si="1"/>
        <v>2358413.3503937009</v>
      </c>
      <c r="K14" s="23">
        <f>I14/12*1.145</f>
        <v>2700383.2862007874</v>
      </c>
      <c r="L14" s="23">
        <f t="shared" si="0"/>
        <v>2970421.6148208664</v>
      </c>
      <c r="M14" s="21" t="s">
        <v>38</v>
      </c>
      <c r="N14" s="101"/>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row>
    <row r="15" spans="1:52" x14ac:dyDescent="0.25">
      <c r="A15" s="21">
        <v>13</v>
      </c>
      <c r="B15" s="21" t="s">
        <v>33</v>
      </c>
      <c r="C15" s="21" t="s">
        <v>40</v>
      </c>
      <c r="D15" s="21" t="s">
        <v>41</v>
      </c>
      <c r="E15" s="21" t="s">
        <v>231</v>
      </c>
      <c r="F15" s="21" t="s">
        <v>42</v>
      </c>
      <c r="G15" s="21">
        <v>33</v>
      </c>
      <c r="H15" s="21">
        <v>2392</v>
      </c>
      <c r="I15" s="41">
        <v>1860522.24</v>
      </c>
      <c r="J15" s="41">
        <f t="shared" si="1"/>
        <v>155043.51999999999</v>
      </c>
      <c r="K15" s="23">
        <f>I15/12*1.145</f>
        <v>177524.83039999998</v>
      </c>
      <c r="L15" s="23">
        <f t="shared" si="0"/>
        <v>195277.31344</v>
      </c>
      <c r="M15" s="21" t="s">
        <v>62</v>
      </c>
      <c r="N15" s="102"/>
    </row>
    <row r="16" spans="1:52" ht="31.5" x14ac:dyDescent="0.25">
      <c r="A16" s="19">
        <v>14</v>
      </c>
      <c r="B16" s="19" t="s">
        <v>33</v>
      </c>
      <c r="C16" s="19" t="s">
        <v>47</v>
      </c>
      <c r="D16" s="19" t="s">
        <v>48</v>
      </c>
      <c r="E16" s="19" t="s">
        <v>233</v>
      </c>
      <c r="F16" s="19" t="s">
        <v>146</v>
      </c>
      <c r="G16" s="19">
        <v>246</v>
      </c>
      <c r="H16" s="19">
        <v>61817</v>
      </c>
      <c r="I16" s="63">
        <v>8646932.5976398401</v>
      </c>
      <c r="J16" s="63">
        <f t="shared" si="1"/>
        <v>720577.71646998671</v>
      </c>
      <c r="K16" s="46">
        <f t="shared" ref="K16:K26" si="3">I16/12*1.145</f>
        <v>825061.48535813484</v>
      </c>
      <c r="L16" s="46">
        <f t="shared" si="0"/>
        <v>907567.6338939484</v>
      </c>
      <c r="M16" s="19" t="s">
        <v>234</v>
      </c>
      <c r="N16" s="45" t="s">
        <v>235</v>
      </c>
    </row>
    <row r="17" spans="1:15" s="67" customFormat="1" ht="31.5" x14ac:dyDescent="0.25">
      <c r="A17" s="19">
        <v>15</v>
      </c>
      <c r="B17" s="19" t="s">
        <v>33</v>
      </c>
      <c r="C17" s="19" t="s">
        <v>47</v>
      </c>
      <c r="D17" s="19" t="s">
        <v>48</v>
      </c>
      <c r="E17" s="19" t="s">
        <v>233</v>
      </c>
      <c r="F17" s="19" t="s">
        <v>146</v>
      </c>
      <c r="G17" s="19">
        <v>45</v>
      </c>
      <c r="H17" s="19">
        <v>61817</v>
      </c>
      <c r="I17" s="19">
        <v>3693694.4668000001</v>
      </c>
      <c r="J17" s="19">
        <f t="shared" si="1"/>
        <v>307807.87223333336</v>
      </c>
      <c r="K17" s="19">
        <f>I17/12*1.145</f>
        <v>352440.01370716671</v>
      </c>
      <c r="L17" s="19">
        <f t="shared" si="0"/>
        <v>387684.01507788344</v>
      </c>
      <c r="M17" s="19" t="s">
        <v>175</v>
      </c>
      <c r="N17" s="19" t="s">
        <v>184</v>
      </c>
    </row>
    <row r="18" spans="1:15" ht="31.5" x14ac:dyDescent="0.25">
      <c r="A18" s="19">
        <v>16</v>
      </c>
      <c r="B18" s="19" t="s">
        <v>33</v>
      </c>
      <c r="C18" s="19" t="s">
        <v>47</v>
      </c>
      <c r="D18" s="19" t="s">
        <v>48</v>
      </c>
      <c r="E18" s="19" t="s">
        <v>233</v>
      </c>
      <c r="F18" s="19" t="s">
        <v>146</v>
      </c>
      <c r="G18" s="19">
        <v>350</v>
      </c>
      <c r="H18" s="19">
        <v>61817</v>
      </c>
      <c r="I18" s="63">
        <v>180000</v>
      </c>
      <c r="J18" s="63">
        <f t="shared" si="1"/>
        <v>15000</v>
      </c>
      <c r="K18" s="46">
        <f>I18*1.145</f>
        <v>206100</v>
      </c>
      <c r="L18" s="46">
        <f t="shared" si="0"/>
        <v>226710.00000000003</v>
      </c>
      <c r="M18" s="19" t="s">
        <v>116</v>
      </c>
      <c r="N18" s="45" t="s">
        <v>236</v>
      </c>
    </row>
    <row r="19" spans="1:15" ht="31.5" x14ac:dyDescent="0.25">
      <c r="A19" s="19">
        <v>17</v>
      </c>
      <c r="B19" s="19" t="s">
        <v>33</v>
      </c>
      <c r="C19" s="19" t="s">
        <v>47</v>
      </c>
      <c r="D19" s="19" t="s">
        <v>48</v>
      </c>
      <c r="E19" s="19" t="s">
        <v>233</v>
      </c>
      <c r="F19" s="19" t="s">
        <v>146</v>
      </c>
      <c r="G19" s="19">
        <v>40</v>
      </c>
      <c r="H19" s="19">
        <v>61817</v>
      </c>
      <c r="I19" s="63">
        <v>6465001.9200000009</v>
      </c>
      <c r="J19" s="63">
        <f t="shared" si="1"/>
        <v>538750.16</v>
      </c>
      <c r="K19" s="46">
        <f>I19/3*1.145</f>
        <v>2467475.7328000003</v>
      </c>
      <c r="L19" s="46">
        <f t="shared" si="0"/>
        <v>2714223.3060800005</v>
      </c>
      <c r="M19" s="19" t="s">
        <v>237</v>
      </c>
      <c r="N19" s="45" t="s">
        <v>238</v>
      </c>
    </row>
    <row r="20" spans="1:15" ht="31.5" x14ac:dyDescent="0.25">
      <c r="A20" s="19">
        <v>18</v>
      </c>
      <c r="B20" s="19" t="s">
        <v>33</v>
      </c>
      <c r="C20" s="19" t="s">
        <v>47</v>
      </c>
      <c r="D20" s="19" t="s">
        <v>48</v>
      </c>
      <c r="E20" s="19" t="s">
        <v>233</v>
      </c>
      <c r="F20" s="19" t="s">
        <v>146</v>
      </c>
      <c r="G20" s="19">
        <v>6283</v>
      </c>
      <c r="H20" s="19">
        <v>1036</v>
      </c>
      <c r="I20" s="63">
        <v>6806693</v>
      </c>
      <c r="J20" s="63">
        <f t="shared" si="1"/>
        <v>567224.41666666663</v>
      </c>
      <c r="K20" s="46">
        <f t="shared" si="3"/>
        <v>649471.95708333328</v>
      </c>
      <c r="L20" s="46">
        <f t="shared" si="0"/>
        <v>714419.15279166668</v>
      </c>
      <c r="M20" s="19" t="s">
        <v>191</v>
      </c>
      <c r="N20" s="45" t="s">
        <v>239</v>
      </c>
    </row>
    <row r="21" spans="1:15" x14ac:dyDescent="0.25">
      <c r="A21" s="21">
        <v>19</v>
      </c>
      <c r="B21" s="21" t="s">
        <v>33</v>
      </c>
      <c r="C21" s="21" t="s">
        <v>54</v>
      </c>
      <c r="D21" s="21" t="s">
        <v>55</v>
      </c>
      <c r="E21" s="21" t="s">
        <v>56</v>
      </c>
      <c r="F21" s="21" t="s">
        <v>57</v>
      </c>
      <c r="G21" s="21">
        <v>15</v>
      </c>
      <c r="H21" s="21">
        <v>2394</v>
      </c>
      <c r="I21" s="41">
        <v>2925669.3599999994</v>
      </c>
      <c r="J21" s="41">
        <f t="shared" si="1"/>
        <v>243805.77999999994</v>
      </c>
      <c r="K21" s="23">
        <f t="shared" si="3"/>
        <v>279157.61809999996</v>
      </c>
      <c r="L21" s="23">
        <f t="shared" si="0"/>
        <v>307073.37990999996</v>
      </c>
      <c r="M21" s="21" t="s">
        <v>240</v>
      </c>
      <c r="N21" s="25" t="s">
        <v>241</v>
      </c>
    </row>
    <row r="22" spans="1:15" x14ac:dyDescent="0.25">
      <c r="A22" s="21">
        <v>20</v>
      </c>
      <c r="B22" s="21" t="s">
        <v>33</v>
      </c>
      <c r="C22" s="21" t="s">
        <v>54</v>
      </c>
      <c r="D22" s="21" t="s">
        <v>55</v>
      </c>
      <c r="E22" s="21" t="s">
        <v>56</v>
      </c>
      <c r="F22" s="21" t="s">
        <v>57</v>
      </c>
      <c r="G22" s="21" t="s">
        <v>242</v>
      </c>
      <c r="H22" s="21">
        <v>2394</v>
      </c>
      <c r="I22" s="41">
        <v>2227500</v>
      </c>
      <c r="J22" s="41">
        <f t="shared" si="1"/>
        <v>185625</v>
      </c>
      <c r="K22" s="23">
        <f t="shared" si="3"/>
        <v>212540.625</v>
      </c>
      <c r="L22" s="23">
        <f t="shared" si="0"/>
        <v>233794.68750000003</v>
      </c>
      <c r="M22" s="21" t="s">
        <v>176</v>
      </c>
      <c r="N22" s="25" t="s">
        <v>243</v>
      </c>
    </row>
    <row r="23" spans="1:15" x14ac:dyDescent="0.25">
      <c r="A23" s="21">
        <v>21</v>
      </c>
      <c r="B23" s="21" t="s">
        <v>33</v>
      </c>
      <c r="C23" s="21" t="s">
        <v>54</v>
      </c>
      <c r="D23" s="21" t="s">
        <v>55</v>
      </c>
      <c r="E23" s="21" t="s">
        <v>56</v>
      </c>
      <c r="F23" s="21" t="s">
        <v>244</v>
      </c>
      <c r="G23" s="21">
        <v>15</v>
      </c>
      <c r="H23" s="21">
        <v>2394</v>
      </c>
      <c r="I23" s="41">
        <f>50000*12</f>
        <v>600000</v>
      </c>
      <c r="J23" s="41">
        <f t="shared" si="1"/>
        <v>50000</v>
      </c>
      <c r="K23" s="23">
        <f>I23/12*1.145</f>
        <v>57250</v>
      </c>
      <c r="L23" s="23">
        <f t="shared" si="0"/>
        <v>62975.000000000007</v>
      </c>
      <c r="M23" s="21" t="s">
        <v>245</v>
      </c>
      <c r="N23" s="25" t="s">
        <v>246</v>
      </c>
    </row>
    <row r="24" spans="1:15" x14ac:dyDescent="0.25">
      <c r="A24" s="19">
        <v>22</v>
      </c>
      <c r="B24" s="19" t="s">
        <v>33</v>
      </c>
      <c r="C24" s="19" t="s">
        <v>44</v>
      </c>
      <c r="D24" s="19" t="s">
        <v>58</v>
      </c>
      <c r="E24" s="19" t="s">
        <v>247</v>
      </c>
      <c r="F24" s="19" t="s">
        <v>60</v>
      </c>
      <c r="G24" s="19">
        <v>2</v>
      </c>
      <c r="H24" s="19">
        <v>2396</v>
      </c>
      <c r="I24" s="63">
        <v>1204800</v>
      </c>
      <c r="J24" s="63">
        <f t="shared" si="1"/>
        <v>100400</v>
      </c>
      <c r="K24" s="46">
        <f t="shared" si="3"/>
        <v>114958</v>
      </c>
      <c r="L24" s="46">
        <f t="shared" si="0"/>
        <v>126453.80000000002</v>
      </c>
      <c r="M24" s="19" t="s">
        <v>37</v>
      </c>
      <c r="N24" s="45" t="s">
        <v>221</v>
      </c>
    </row>
    <row r="25" spans="1:15" x14ac:dyDescent="0.25">
      <c r="A25" s="19">
        <v>23</v>
      </c>
      <c r="B25" s="19" t="s">
        <v>33</v>
      </c>
      <c r="C25" s="19" t="s">
        <v>44</v>
      </c>
      <c r="D25" s="19" t="s">
        <v>58</v>
      </c>
      <c r="E25" s="19" t="s">
        <v>247</v>
      </c>
      <c r="F25" s="19" t="s">
        <v>60</v>
      </c>
      <c r="G25" s="19">
        <v>183</v>
      </c>
      <c r="H25" s="19">
        <v>2396</v>
      </c>
      <c r="I25" s="63">
        <v>7258243.8359999992</v>
      </c>
      <c r="J25" s="63">
        <f t="shared" si="1"/>
        <v>604853.65299999993</v>
      </c>
      <c r="K25" s="46">
        <f t="shared" si="3"/>
        <v>692557.43268499989</v>
      </c>
      <c r="L25" s="46">
        <f t="shared" si="0"/>
        <v>761813.17595349997</v>
      </c>
      <c r="M25" s="19" t="s">
        <v>62</v>
      </c>
      <c r="N25" s="45" t="s">
        <v>248</v>
      </c>
    </row>
    <row r="26" spans="1:15" x14ac:dyDescent="0.25">
      <c r="A26" s="19">
        <v>24</v>
      </c>
      <c r="B26" s="19" t="s">
        <v>33</v>
      </c>
      <c r="C26" s="19" t="s">
        <v>44</v>
      </c>
      <c r="D26" s="19" t="s">
        <v>58</v>
      </c>
      <c r="E26" s="19" t="s">
        <v>247</v>
      </c>
      <c r="F26" s="19" t="s">
        <v>60</v>
      </c>
      <c r="G26" s="19">
        <v>45</v>
      </c>
      <c r="H26" s="19">
        <v>20135</v>
      </c>
      <c r="I26" s="63">
        <v>6933843.2319999998</v>
      </c>
      <c r="J26" s="63">
        <f t="shared" si="1"/>
        <v>577820.26933333336</v>
      </c>
      <c r="K26" s="46">
        <f t="shared" si="3"/>
        <v>661604.20838666672</v>
      </c>
      <c r="L26" s="46">
        <f t="shared" si="0"/>
        <v>727764.62922533345</v>
      </c>
      <c r="M26" s="19" t="s">
        <v>240</v>
      </c>
      <c r="N26" s="45" t="s">
        <v>249</v>
      </c>
    </row>
    <row r="27" spans="1:15" x14ac:dyDescent="0.25">
      <c r="A27" s="19">
        <v>25</v>
      </c>
      <c r="B27" s="19" t="s">
        <v>33</v>
      </c>
      <c r="C27" s="19" t="s">
        <v>44</v>
      </c>
      <c r="D27" s="19" t="s">
        <v>58</v>
      </c>
      <c r="E27" s="19" t="s">
        <v>247</v>
      </c>
      <c r="F27" s="19" t="s">
        <v>60</v>
      </c>
      <c r="G27" s="19">
        <v>130</v>
      </c>
      <c r="H27" s="19">
        <v>2396</v>
      </c>
      <c r="I27" s="63">
        <v>4387499.6500000004</v>
      </c>
      <c r="J27" s="63">
        <f t="shared" si="1"/>
        <v>365624.97083333338</v>
      </c>
      <c r="K27" s="46">
        <f>(6*450000+6*600000)/12</f>
        <v>525000</v>
      </c>
      <c r="L27" s="46">
        <f>600000</f>
        <v>600000</v>
      </c>
      <c r="M27" s="19" t="s">
        <v>250</v>
      </c>
      <c r="N27" s="45" t="s">
        <v>251</v>
      </c>
    </row>
    <row r="28" spans="1:15" x14ac:dyDescent="0.25">
      <c r="A28" s="21">
        <v>26</v>
      </c>
      <c r="B28" s="21" t="s">
        <v>33</v>
      </c>
      <c r="C28" s="21" t="s">
        <v>63</v>
      </c>
      <c r="D28" s="21" t="s">
        <v>64</v>
      </c>
      <c r="E28" s="21" t="s">
        <v>252</v>
      </c>
      <c r="F28" s="21">
        <v>5541</v>
      </c>
      <c r="G28" s="21">
        <v>44</v>
      </c>
      <c r="H28" s="21">
        <v>2397</v>
      </c>
      <c r="I28" s="41">
        <v>23827344.338914666</v>
      </c>
      <c r="J28" s="41">
        <f t="shared" si="1"/>
        <v>1985612.0282428889</v>
      </c>
      <c r="K28" s="23">
        <f t="shared" ref="K28:K31" si="4">I28/12*1.145</f>
        <v>2273525.7723381077</v>
      </c>
      <c r="L28" s="23">
        <f t="shared" si="0"/>
        <v>2500878.3495719186</v>
      </c>
      <c r="M28" s="21" t="s">
        <v>240</v>
      </c>
      <c r="N28" s="25" t="s">
        <v>253</v>
      </c>
    </row>
    <row r="29" spans="1:15" x14ac:dyDescent="0.25">
      <c r="A29" s="21">
        <v>27</v>
      </c>
      <c r="B29" s="21" t="s">
        <v>33</v>
      </c>
      <c r="C29" s="21" t="s">
        <v>63</v>
      </c>
      <c r="D29" s="21" t="s">
        <v>64</v>
      </c>
      <c r="E29" s="21" t="s">
        <v>252</v>
      </c>
      <c r="F29" s="21">
        <v>5539</v>
      </c>
      <c r="G29" s="21">
        <v>450</v>
      </c>
      <c r="H29" s="21">
        <v>14559</v>
      </c>
      <c r="I29" s="41">
        <f>15876864+6970780</f>
        <v>22847644</v>
      </c>
      <c r="J29" s="41">
        <f t="shared" si="1"/>
        <v>1903970.3333333333</v>
      </c>
      <c r="K29" s="23">
        <f t="shared" si="4"/>
        <v>2180046.0316666667</v>
      </c>
      <c r="L29" s="23">
        <f t="shared" si="0"/>
        <v>2398050.6348333335</v>
      </c>
      <c r="M29" s="21" t="s">
        <v>254</v>
      </c>
      <c r="N29" s="25" t="s">
        <v>255</v>
      </c>
      <c r="O29" s="44"/>
    </row>
    <row r="30" spans="1:15" x14ac:dyDescent="0.25">
      <c r="A30" s="21">
        <v>28</v>
      </c>
      <c r="B30" s="21" t="s">
        <v>33</v>
      </c>
      <c r="C30" s="21" t="s">
        <v>63</v>
      </c>
      <c r="D30" s="21" t="s">
        <v>64</v>
      </c>
      <c r="E30" s="21" t="s">
        <v>252</v>
      </c>
      <c r="F30" s="21">
        <v>5542</v>
      </c>
      <c r="G30" s="21">
        <v>134</v>
      </c>
      <c r="H30" s="21">
        <v>2397</v>
      </c>
      <c r="I30" s="41">
        <v>14180707.886</v>
      </c>
      <c r="J30" s="41">
        <f t="shared" si="1"/>
        <v>1181725.6571666666</v>
      </c>
      <c r="K30" s="23">
        <f t="shared" si="4"/>
        <v>1353075.8774558334</v>
      </c>
      <c r="L30" s="23">
        <f t="shared" si="0"/>
        <v>1488383.4652014168</v>
      </c>
      <c r="M30" s="21" t="s">
        <v>171</v>
      </c>
      <c r="N30" s="25" t="s">
        <v>256</v>
      </c>
    </row>
    <row r="31" spans="1:15" x14ac:dyDescent="0.25">
      <c r="A31" s="21">
        <v>29</v>
      </c>
      <c r="B31" s="21" t="s">
        <v>33</v>
      </c>
      <c r="C31" s="21" t="s">
        <v>63</v>
      </c>
      <c r="D31" s="21" t="s">
        <v>64</v>
      </c>
      <c r="E31" s="21" t="s">
        <v>252</v>
      </c>
      <c r="F31" s="21">
        <v>5541</v>
      </c>
      <c r="G31" s="21">
        <v>2</v>
      </c>
      <c r="H31" s="21">
        <v>2397</v>
      </c>
      <c r="I31" s="41">
        <v>602400</v>
      </c>
      <c r="J31" s="41">
        <f t="shared" si="1"/>
        <v>50200</v>
      </c>
      <c r="K31" s="23">
        <f t="shared" si="4"/>
        <v>57479</v>
      </c>
      <c r="L31" s="23">
        <f t="shared" si="0"/>
        <v>63226.900000000009</v>
      </c>
      <c r="M31" s="35" t="s">
        <v>37</v>
      </c>
      <c r="N31" s="25" t="s">
        <v>221</v>
      </c>
    </row>
    <row r="32" spans="1:15" ht="29.45" customHeight="1" x14ac:dyDescent="0.25">
      <c r="A32" s="19">
        <v>30</v>
      </c>
      <c r="B32" s="48" t="s">
        <v>33</v>
      </c>
      <c r="C32" s="48" t="s">
        <v>52</v>
      </c>
      <c r="D32" s="48" t="s">
        <v>66</v>
      </c>
      <c r="E32" s="103" t="s">
        <v>257</v>
      </c>
      <c r="F32" s="48" t="s">
        <v>68</v>
      </c>
      <c r="G32" s="48">
        <v>57.1</v>
      </c>
      <c r="H32" s="48">
        <v>16613</v>
      </c>
      <c r="I32" s="105">
        <v>22390673.759999998</v>
      </c>
      <c r="J32" s="107">
        <f t="shared" si="1"/>
        <v>1865889.4799999997</v>
      </c>
      <c r="K32" s="109">
        <f>I32/4*1.145</f>
        <v>6409330.3637999995</v>
      </c>
      <c r="L32" s="111">
        <f t="shared" si="0"/>
        <v>7050263.4001799999</v>
      </c>
      <c r="M32" s="113" t="s">
        <v>258</v>
      </c>
      <c r="N32" s="115" t="s">
        <v>259</v>
      </c>
    </row>
    <row r="33" spans="1:15" ht="22.15" customHeight="1" x14ac:dyDescent="0.25">
      <c r="A33" s="19">
        <v>31</v>
      </c>
      <c r="B33" s="48" t="s">
        <v>33</v>
      </c>
      <c r="C33" s="48" t="s">
        <v>52</v>
      </c>
      <c r="D33" s="48" t="s">
        <v>66</v>
      </c>
      <c r="E33" s="104"/>
      <c r="F33" s="48" t="s">
        <v>68</v>
      </c>
      <c r="G33" s="48">
        <v>64.8</v>
      </c>
      <c r="H33" s="48">
        <v>16613</v>
      </c>
      <c r="I33" s="106"/>
      <c r="J33" s="108"/>
      <c r="K33" s="110"/>
      <c r="L33" s="112"/>
      <c r="M33" s="114"/>
      <c r="N33" s="115"/>
    </row>
    <row r="34" spans="1:15" ht="15.75" customHeight="1" x14ac:dyDescent="0.25">
      <c r="A34" s="19">
        <v>32</v>
      </c>
      <c r="B34" s="48" t="s">
        <v>33</v>
      </c>
      <c r="C34" s="48" t="s">
        <v>52</v>
      </c>
      <c r="D34" s="48" t="s">
        <v>66</v>
      </c>
      <c r="E34" s="19" t="s">
        <v>257</v>
      </c>
      <c r="F34" s="48" t="s">
        <v>172</v>
      </c>
      <c r="G34" s="45" t="s">
        <v>170</v>
      </c>
      <c r="H34" s="19">
        <v>2403</v>
      </c>
      <c r="I34" s="63">
        <v>1989453.3791999999</v>
      </c>
      <c r="J34" s="63">
        <f t="shared" si="1"/>
        <v>165787.78159999999</v>
      </c>
      <c r="K34" s="49">
        <f>I34/4*1.145</f>
        <v>569481.02979599999</v>
      </c>
      <c r="L34" s="46">
        <f t="shared" si="0"/>
        <v>626429.13277560007</v>
      </c>
      <c r="M34" s="19" t="s">
        <v>190</v>
      </c>
      <c r="N34" s="52" t="s">
        <v>184</v>
      </c>
    </row>
    <row r="35" spans="1:15" ht="15.75" customHeight="1" x14ac:dyDescent="0.25">
      <c r="A35" s="19">
        <v>33</v>
      </c>
      <c r="B35" s="48" t="s">
        <v>33</v>
      </c>
      <c r="C35" s="48" t="s">
        <v>52</v>
      </c>
      <c r="D35" s="48" t="s">
        <v>66</v>
      </c>
      <c r="E35" s="19" t="s">
        <v>257</v>
      </c>
      <c r="F35" s="48" t="s">
        <v>68</v>
      </c>
      <c r="G35" s="48">
        <v>5</v>
      </c>
      <c r="H35" s="48">
        <v>2403</v>
      </c>
      <c r="I35" s="68">
        <v>1850478.8800000004</v>
      </c>
      <c r="J35" s="63">
        <f t="shared" si="1"/>
        <v>154206.57333333336</v>
      </c>
      <c r="K35" s="49">
        <f t="shared" ref="K35:K45" si="5">I35/4*1.145</f>
        <v>529699.57940000016</v>
      </c>
      <c r="L35" s="46">
        <f t="shared" si="0"/>
        <v>582669.53734000027</v>
      </c>
      <c r="M35" s="48" t="s">
        <v>150</v>
      </c>
      <c r="N35" s="52" t="s">
        <v>260</v>
      </c>
    </row>
    <row r="36" spans="1:15" ht="15.75" customHeight="1" x14ac:dyDescent="0.25">
      <c r="A36" s="19">
        <v>34</v>
      </c>
      <c r="B36" s="48" t="s">
        <v>33</v>
      </c>
      <c r="C36" s="48" t="s">
        <v>52</v>
      </c>
      <c r="D36" s="48" t="s">
        <v>66</v>
      </c>
      <c r="E36" s="19" t="s">
        <v>257</v>
      </c>
      <c r="F36" s="48" t="s">
        <v>68</v>
      </c>
      <c r="G36" s="48">
        <v>19.2</v>
      </c>
      <c r="H36" s="48">
        <v>16613</v>
      </c>
      <c r="I36" s="68">
        <v>10403014.380000001</v>
      </c>
      <c r="J36" s="63">
        <f t="shared" si="1"/>
        <v>866917.86500000011</v>
      </c>
      <c r="K36" s="49">
        <f t="shared" si="5"/>
        <v>2977862.8662750004</v>
      </c>
      <c r="L36" s="46">
        <f t="shared" si="0"/>
        <v>3275649.1529025007</v>
      </c>
      <c r="M36" s="48" t="s">
        <v>61</v>
      </c>
      <c r="N36" s="52" t="s">
        <v>260</v>
      </c>
    </row>
    <row r="37" spans="1:15" ht="31.5" x14ac:dyDescent="0.25">
      <c r="A37" s="19">
        <v>35</v>
      </c>
      <c r="B37" s="48" t="s">
        <v>33</v>
      </c>
      <c r="C37" s="48" t="s">
        <v>52</v>
      </c>
      <c r="D37" s="48" t="s">
        <v>66</v>
      </c>
      <c r="E37" s="19" t="s">
        <v>257</v>
      </c>
      <c r="F37" s="48" t="s">
        <v>68</v>
      </c>
      <c r="G37" s="48">
        <v>70.8</v>
      </c>
      <c r="H37" s="48">
        <v>16613</v>
      </c>
      <c r="I37" s="68">
        <v>18962202.719999999</v>
      </c>
      <c r="J37" s="63">
        <f t="shared" si="1"/>
        <v>1580183.5599999998</v>
      </c>
      <c r="K37" s="49">
        <f t="shared" si="5"/>
        <v>5427930.5285999998</v>
      </c>
      <c r="L37" s="46">
        <f t="shared" si="0"/>
        <v>5970723.58146</v>
      </c>
      <c r="M37" s="48" t="s">
        <v>111</v>
      </c>
      <c r="N37" s="69" t="s">
        <v>261</v>
      </c>
    </row>
    <row r="38" spans="1:15" ht="31.5" x14ac:dyDescent="0.25">
      <c r="A38" s="19">
        <v>36</v>
      </c>
      <c r="B38" s="48" t="s">
        <v>33</v>
      </c>
      <c r="C38" s="48" t="s">
        <v>52</v>
      </c>
      <c r="D38" s="48" t="s">
        <v>66</v>
      </c>
      <c r="E38" s="19" t="s">
        <v>257</v>
      </c>
      <c r="F38" s="48" t="s">
        <v>68</v>
      </c>
      <c r="G38" s="48">
        <v>70.8</v>
      </c>
      <c r="H38" s="48">
        <v>16613</v>
      </c>
      <c r="I38" s="68">
        <v>20767014.479999997</v>
      </c>
      <c r="J38" s="63">
        <f t="shared" si="1"/>
        <v>1730584.5399999998</v>
      </c>
      <c r="K38" s="49">
        <f t="shared" si="5"/>
        <v>5944557.8948999988</v>
      </c>
      <c r="L38" s="46">
        <f t="shared" si="0"/>
        <v>6539013.6843899991</v>
      </c>
      <c r="M38" s="48" t="s">
        <v>112</v>
      </c>
      <c r="N38" s="69" t="s">
        <v>262</v>
      </c>
      <c r="O38" s="24"/>
    </row>
    <row r="39" spans="1:15" ht="31.5" x14ac:dyDescent="0.25">
      <c r="A39" s="19">
        <v>37</v>
      </c>
      <c r="B39" s="48" t="s">
        <v>33</v>
      </c>
      <c r="C39" s="48" t="s">
        <v>52</v>
      </c>
      <c r="D39" s="48" t="s">
        <v>66</v>
      </c>
      <c r="E39" s="19" t="s">
        <v>257</v>
      </c>
      <c r="F39" s="48" t="s">
        <v>68</v>
      </c>
      <c r="G39" s="48">
        <v>28.8</v>
      </c>
      <c r="H39" s="48">
        <v>16613</v>
      </c>
      <c r="I39" s="68">
        <v>3842058</v>
      </c>
      <c r="J39" s="63">
        <f t="shared" si="1"/>
        <v>320171.5</v>
      </c>
      <c r="K39" s="49">
        <f t="shared" si="5"/>
        <v>1099789.1025</v>
      </c>
      <c r="L39" s="46">
        <f t="shared" si="0"/>
        <v>1209768.0127500002</v>
      </c>
      <c r="M39" s="48" t="s">
        <v>263</v>
      </c>
      <c r="N39" s="69" t="s">
        <v>264</v>
      </c>
    </row>
    <row r="40" spans="1:15" ht="15.75" customHeight="1" x14ac:dyDescent="0.25">
      <c r="A40" s="19">
        <v>38</v>
      </c>
      <c r="B40" s="50" t="s">
        <v>33</v>
      </c>
      <c r="C40" s="50" t="s">
        <v>52</v>
      </c>
      <c r="D40" s="50" t="s">
        <v>66</v>
      </c>
      <c r="E40" s="19" t="s">
        <v>257</v>
      </c>
      <c r="F40" s="50" t="s">
        <v>172</v>
      </c>
      <c r="G40" s="50">
        <v>37</v>
      </c>
      <c r="H40" s="50">
        <v>16595</v>
      </c>
      <c r="I40" s="70">
        <v>8488965.4069999997</v>
      </c>
      <c r="J40" s="63">
        <f t="shared" si="1"/>
        <v>707413.78391666664</v>
      </c>
      <c r="K40" s="49">
        <f t="shared" si="5"/>
        <v>2429966.3477537502</v>
      </c>
      <c r="L40" s="46">
        <f t="shared" si="0"/>
        <v>2672962.9825291252</v>
      </c>
      <c r="M40" s="50" t="s">
        <v>192</v>
      </c>
      <c r="N40" s="69" t="s">
        <v>265</v>
      </c>
    </row>
    <row r="41" spans="1:15" ht="15.75" customHeight="1" x14ac:dyDescent="0.25">
      <c r="A41" s="19">
        <v>39</v>
      </c>
      <c r="B41" s="48" t="s">
        <v>33</v>
      </c>
      <c r="C41" s="48" t="s">
        <v>52</v>
      </c>
      <c r="D41" s="48" t="s">
        <v>66</v>
      </c>
      <c r="E41" s="19" t="s">
        <v>257</v>
      </c>
      <c r="F41" s="48" t="s">
        <v>68</v>
      </c>
      <c r="G41" s="48">
        <v>24</v>
      </c>
      <c r="H41" s="48">
        <v>16595</v>
      </c>
      <c r="I41" s="68">
        <v>669524.80350000004</v>
      </c>
      <c r="J41" s="63">
        <f t="shared" si="1"/>
        <v>55793.733625000001</v>
      </c>
      <c r="K41" s="49">
        <f t="shared" si="5"/>
        <v>191651.47500187502</v>
      </c>
      <c r="L41" s="46">
        <f t="shared" si="0"/>
        <v>210816.62250206253</v>
      </c>
      <c r="M41" s="48" t="s">
        <v>193</v>
      </c>
      <c r="N41" s="69" t="s">
        <v>266</v>
      </c>
      <c r="O41" s="44"/>
    </row>
    <row r="42" spans="1:15" ht="30" x14ac:dyDescent="0.25">
      <c r="A42" s="19">
        <v>40</v>
      </c>
      <c r="B42" s="48" t="s">
        <v>33</v>
      </c>
      <c r="C42" s="71" t="s">
        <v>267</v>
      </c>
      <c r="D42" s="48" t="s">
        <v>66</v>
      </c>
      <c r="E42" s="19" t="s">
        <v>257</v>
      </c>
      <c r="F42" s="48" t="s">
        <v>68</v>
      </c>
      <c r="G42" s="48">
        <v>34.1</v>
      </c>
      <c r="H42" s="48">
        <v>2403</v>
      </c>
      <c r="I42" s="68">
        <v>6376477.1000000006</v>
      </c>
      <c r="J42" s="63">
        <f t="shared" si="1"/>
        <v>531373.09166666667</v>
      </c>
      <c r="K42" s="49">
        <f t="shared" si="5"/>
        <v>1825266.5698750003</v>
      </c>
      <c r="L42" s="46">
        <f t="shared" si="0"/>
        <v>2007793.2268625004</v>
      </c>
      <c r="M42" s="48" t="s">
        <v>113</v>
      </c>
      <c r="N42" s="69" t="s">
        <v>260</v>
      </c>
    </row>
    <row r="43" spans="1:15" x14ac:dyDescent="0.25">
      <c r="A43" s="19">
        <v>41</v>
      </c>
      <c r="B43" s="19" t="s">
        <v>33</v>
      </c>
      <c r="C43" s="19" t="s">
        <v>52</v>
      </c>
      <c r="D43" s="19" t="s">
        <v>66</v>
      </c>
      <c r="E43" s="19" t="s">
        <v>257</v>
      </c>
      <c r="F43" s="19" t="s">
        <v>68</v>
      </c>
      <c r="G43" s="19">
        <v>8</v>
      </c>
      <c r="H43" s="19">
        <v>2403</v>
      </c>
      <c r="I43" s="63">
        <v>1962419.5499999998</v>
      </c>
      <c r="J43" s="63">
        <f t="shared" si="1"/>
        <v>163534.96249999999</v>
      </c>
      <c r="K43" s="49">
        <f t="shared" si="5"/>
        <v>561742.59618749993</v>
      </c>
      <c r="L43" s="46">
        <f t="shared" si="0"/>
        <v>617916.85580625001</v>
      </c>
      <c r="M43" s="19" t="s">
        <v>194</v>
      </c>
      <c r="N43" s="69" t="s">
        <v>260</v>
      </c>
    </row>
    <row r="44" spans="1:15" ht="31.5" x14ac:dyDescent="0.25">
      <c r="A44" s="19">
        <v>42</v>
      </c>
      <c r="B44" s="19" t="s">
        <v>33</v>
      </c>
      <c r="C44" s="19" t="s">
        <v>52</v>
      </c>
      <c r="D44" s="19" t="s">
        <v>66</v>
      </c>
      <c r="E44" s="19" t="s">
        <v>257</v>
      </c>
      <c r="F44" s="19" t="s">
        <v>68</v>
      </c>
      <c r="G44" s="19">
        <v>47.8</v>
      </c>
      <c r="H44" s="19">
        <v>2403</v>
      </c>
      <c r="I44" s="63">
        <v>10006517.359999999</v>
      </c>
      <c r="J44" s="63">
        <f t="shared" si="1"/>
        <v>833876.44666666666</v>
      </c>
      <c r="K44" s="49">
        <f t="shared" si="5"/>
        <v>2864365.5943</v>
      </c>
      <c r="L44" s="46">
        <f t="shared" si="0"/>
        <v>3150802.1537300004</v>
      </c>
      <c r="M44" s="19" t="s">
        <v>268</v>
      </c>
      <c r="N44" s="69" t="s">
        <v>261</v>
      </c>
    </row>
    <row r="45" spans="1:15" x14ac:dyDescent="0.25">
      <c r="A45" s="19">
        <v>43</v>
      </c>
      <c r="B45" s="19" t="s">
        <v>33</v>
      </c>
      <c r="C45" s="19" t="s">
        <v>52</v>
      </c>
      <c r="D45" s="19" t="s">
        <v>66</v>
      </c>
      <c r="E45" s="19" t="s">
        <v>257</v>
      </c>
      <c r="F45" s="19" t="s">
        <v>68</v>
      </c>
      <c r="G45" s="19">
        <v>78.989999999999995</v>
      </c>
      <c r="H45" s="19">
        <v>2403</v>
      </c>
      <c r="I45" s="63">
        <v>11039665.904199999</v>
      </c>
      <c r="J45" s="63">
        <f t="shared" si="1"/>
        <v>919972.1586833332</v>
      </c>
      <c r="K45" s="49">
        <f t="shared" si="5"/>
        <v>3160104.3650772497</v>
      </c>
      <c r="L45" s="46">
        <f t="shared" si="0"/>
        <v>3476114.8015849749</v>
      </c>
      <c r="M45" s="19" t="s">
        <v>269</v>
      </c>
      <c r="N45" s="45" t="s">
        <v>184</v>
      </c>
      <c r="O45" s="44"/>
    </row>
    <row r="46" spans="1:15" ht="31.5" x14ac:dyDescent="0.25">
      <c r="A46" s="19">
        <v>44</v>
      </c>
      <c r="B46" s="19" t="s">
        <v>33</v>
      </c>
      <c r="C46" s="19" t="s">
        <v>52</v>
      </c>
      <c r="D46" s="19" t="s">
        <v>66</v>
      </c>
      <c r="E46" s="19" t="s">
        <v>257</v>
      </c>
      <c r="F46" s="19" t="s">
        <v>68</v>
      </c>
      <c r="G46" s="19" t="s">
        <v>185</v>
      </c>
      <c r="H46" s="19">
        <v>2403</v>
      </c>
      <c r="I46" s="63">
        <v>280000</v>
      </c>
      <c r="J46" s="63">
        <f t="shared" si="1"/>
        <v>23333.333333333332</v>
      </c>
      <c r="K46" s="49">
        <f>I46/7*1.145</f>
        <v>45800</v>
      </c>
      <c r="L46" s="46">
        <f t="shared" si="0"/>
        <v>50380.000000000007</v>
      </c>
      <c r="M46" s="19" t="s">
        <v>176</v>
      </c>
      <c r="N46" s="45" t="s">
        <v>270</v>
      </c>
      <c r="O46" s="44"/>
    </row>
    <row r="47" spans="1:15" x14ac:dyDescent="0.25">
      <c r="A47" s="19">
        <v>45</v>
      </c>
      <c r="B47" s="19" t="s">
        <v>33</v>
      </c>
      <c r="C47" s="19" t="s">
        <v>52</v>
      </c>
      <c r="D47" s="19" t="s">
        <v>66</v>
      </c>
      <c r="E47" s="19" t="s">
        <v>257</v>
      </c>
      <c r="F47" s="19" t="s">
        <v>68</v>
      </c>
      <c r="G47" s="19">
        <v>107</v>
      </c>
      <c r="H47" s="19">
        <v>2404</v>
      </c>
      <c r="I47" s="63">
        <v>1310387</v>
      </c>
      <c r="J47" s="63">
        <f t="shared" si="1"/>
        <v>109198.91666666667</v>
      </c>
      <c r="K47" s="49">
        <f>I47/12*1.145</f>
        <v>125032.75958333335</v>
      </c>
      <c r="L47" s="46">
        <f>K47*1.1</f>
        <v>137536.0355416667</v>
      </c>
      <c r="M47" s="19" t="s">
        <v>271</v>
      </c>
      <c r="N47" s="45" t="s">
        <v>272</v>
      </c>
      <c r="O47" s="44"/>
    </row>
    <row r="48" spans="1:15" x14ac:dyDescent="0.25">
      <c r="A48" s="19">
        <v>46</v>
      </c>
      <c r="B48" s="19" t="s">
        <v>33</v>
      </c>
      <c r="C48" s="19" t="s">
        <v>52</v>
      </c>
      <c r="D48" s="19" t="s">
        <v>66</v>
      </c>
      <c r="E48" s="19" t="s">
        <v>257</v>
      </c>
      <c r="F48" s="19" t="s">
        <v>68</v>
      </c>
      <c r="G48" s="19">
        <v>10</v>
      </c>
      <c r="H48" s="19">
        <v>2403</v>
      </c>
      <c r="I48" s="63">
        <v>1821643.62</v>
      </c>
      <c r="J48" s="63">
        <f t="shared" si="1"/>
        <v>151803.63500000001</v>
      </c>
      <c r="K48" s="49">
        <f t="shared" ref="K48:K53" si="6">I48/4*1.145</f>
        <v>521445.48622500006</v>
      </c>
      <c r="L48" s="46">
        <f t="shared" si="0"/>
        <v>573590.03484750015</v>
      </c>
      <c r="M48" s="19" t="s">
        <v>273</v>
      </c>
      <c r="N48" s="45" t="s">
        <v>184</v>
      </c>
      <c r="O48" s="44"/>
    </row>
    <row r="49" spans="1:19" x14ac:dyDescent="0.25">
      <c r="A49" s="19">
        <v>47</v>
      </c>
      <c r="B49" s="19" t="s">
        <v>33</v>
      </c>
      <c r="C49" s="19" t="s">
        <v>52</v>
      </c>
      <c r="D49" s="19" t="s">
        <v>66</v>
      </c>
      <c r="E49" s="19" t="s">
        <v>257</v>
      </c>
      <c r="F49" s="19" t="s">
        <v>68</v>
      </c>
      <c r="G49" s="19">
        <v>15</v>
      </c>
      <c r="H49" s="19">
        <v>2403</v>
      </c>
      <c r="I49" s="63">
        <v>3357695.6</v>
      </c>
      <c r="J49" s="63">
        <f t="shared" si="1"/>
        <v>279807.96666666667</v>
      </c>
      <c r="K49" s="49">
        <f t="shared" si="6"/>
        <v>961140.36550000007</v>
      </c>
      <c r="L49" s="46">
        <f t="shared" si="0"/>
        <v>1057254.4020500001</v>
      </c>
      <c r="M49" s="19" t="s">
        <v>274</v>
      </c>
      <c r="N49" s="69" t="s">
        <v>260</v>
      </c>
      <c r="O49" s="44"/>
    </row>
    <row r="50" spans="1:19" ht="31.5" x14ac:dyDescent="0.25">
      <c r="A50" s="19">
        <v>48</v>
      </c>
      <c r="B50" s="19" t="s">
        <v>33</v>
      </c>
      <c r="C50" s="19" t="s">
        <v>52</v>
      </c>
      <c r="D50" s="19" t="s">
        <v>66</v>
      </c>
      <c r="E50" s="19" t="s">
        <v>257</v>
      </c>
      <c r="F50" s="19" t="s">
        <v>68</v>
      </c>
      <c r="G50" s="19" t="s">
        <v>275</v>
      </c>
      <c r="H50" s="19">
        <v>2403</v>
      </c>
      <c r="I50" s="63">
        <v>8056100</v>
      </c>
      <c r="J50" s="63">
        <f t="shared" si="1"/>
        <v>671341.66666666663</v>
      </c>
      <c r="K50" s="49">
        <f>3971400+3889900/2</f>
        <v>5916350</v>
      </c>
      <c r="L50" s="46">
        <f t="shared" si="0"/>
        <v>6507985.0000000009</v>
      </c>
      <c r="M50" s="19" t="s">
        <v>276</v>
      </c>
      <c r="N50" s="69" t="s">
        <v>277</v>
      </c>
      <c r="O50" s="44"/>
    </row>
    <row r="51" spans="1:19" x14ac:dyDescent="0.25">
      <c r="A51" s="19">
        <v>49</v>
      </c>
      <c r="B51" s="19" t="s">
        <v>33</v>
      </c>
      <c r="C51" s="19" t="s">
        <v>52</v>
      </c>
      <c r="D51" s="19" t="s">
        <v>66</v>
      </c>
      <c r="E51" s="19" t="s">
        <v>257</v>
      </c>
      <c r="F51" s="19" t="s">
        <v>68</v>
      </c>
      <c r="G51" s="48">
        <v>66.8</v>
      </c>
      <c r="H51" s="19">
        <v>2403</v>
      </c>
      <c r="I51" s="63">
        <f>7903966</f>
        <v>7903966</v>
      </c>
      <c r="J51" s="63">
        <f t="shared" si="1"/>
        <v>658663.83333333337</v>
      </c>
      <c r="K51" s="49">
        <f t="shared" si="6"/>
        <v>2262510.2675000001</v>
      </c>
      <c r="L51" s="46">
        <f t="shared" si="0"/>
        <v>2488761.2942500003</v>
      </c>
      <c r="M51" s="19" t="s">
        <v>278</v>
      </c>
      <c r="N51" s="45" t="s">
        <v>279</v>
      </c>
      <c r="O51" s="44"/>
    </row>
    <row r="52" spans="1:19" ht="31.5" customHeight="1" x14ac:dyDescent="0.25">
      <c r="A52" s="19">
        <v>50</v>
      </c>
      <c r="B52" s="19" t="s">
        <v>33</v>
      </c>
      <c r="C52" s="19" t="s">
        <v>52</v>
      </c>
      <c r="D52" s="19" t="s">
        <v>66</v>
      </c>
      <c r="E52" s="19" t="s">
        <v>257</v>
      </c>
      <c r="F52" s="19" t="s">
        <v>68</v>
      </c>
      <c r="G52" s="48">
        <v>57.1</v>
      </c>
      <c r="H52" s="19">
        <v>2403</v>
      </c>
      <c r="I52" s="63">
        <v>2845784.25</v>
      </c>
      <c r="J52" s="63">
        <f t="shared" si="1"/>
        <v>237148.6875</v>
      </c>
      <c r="K52" s="49">
        <f t="shared" si="6"/>
        <v>814605.74156250001</v>
      </c>
      <c r="L52" s="46">
        <f t="shared" si="0"/>
        <v>896066.31571875012</v>
      </c>
      <c r="M52" s="19" t="s">
        <v>280</v>
      </c>
      <c r="N52" s="45" t="s">
        <v>279</v>
      </c>
      <c r="O52" s="44"/>
      <c r="P52" s="44"/>
      <c r="Q52" s="44"/>
      <c r="R52" s="44"/>
      <c r="S52" s="44"/>
    </row>
    <row r="53" spans="1:19" ht="31.5" customHeight="1" x14ac:dyDescent="0.25">
      <c r="A53" s="19">
        <v>51</v>
      </c>
      <c r="B53" s="19" t="s">
        <v>33</v>
      </c>
      <c r="C53" s="19" t="s">
        <v>52</v>
      </c>
      <c r="D53" s="19" t="s">
        <v>66</v>
      </c>
      <c r="E53" s="19" t="s">
        <v>257</v>
      </c>
      <c r="F53" s="19" t="s">
        <v>68</v>
      </c>
      <c r="G53" s="19">
        <v>15</v>
      </c>
      <c r="H53" s="19">
        <v>2403</v>
      </c>
      <c r="I53" s="63">
        <v>5568772.2000000002</v>
      </c>
      <c r="J53" s="63">
        <f t="shared" si="1"/>
        <v>464064.35000000003</v>
      </c>
      <c r="K53" s="49">
        <f t="shared" si="6"/>
        <v>1594061.0422500002</v>
      </c>
      <c r="L53" s="46">
        <f t="shared" si="0"/>
        <v>1753467.1464750003</v>
      </c>
      <c r="M53" s="19" t="s">
        <v>281</v>
      </c>
      <c r="N53" s="45" t="s">
        <v>279</v>
      </c>
      <c r="O53" s="44"/>
      <c r="P53" s="44"/>
      <c r="Q53" s="44"/>
      <c r="R53" s="44"/>
      <c r="S53" s="44"/>
    </row>
    <row r="54" spans="1:19" x14ac:dyDescent="0.25">
      <c r="A54" s="21">
        <v>52</v>
      </c>
      <c r="B54" s="21" t="s">
        <v>33</v>
      </c>
      <c r="C54" s="21" t="s">
        <v>69</v>
      </c>
      <c r="D54" s="21" t="s">
        <v>70</v>
      </c>
      <c r="E54" s="21" t="s">
        <v>282</v>
      </c>
      <c r="F54" s="21" t="s">
        <v>72</v>
      </c>
      <c r="G54" s="21">
        <v>10</v>
      </c>
      <c r="H54" s="21">
        <v>31484</v>
      </c>
      <c r="I54" s="41">
        <v>942810</v>
      </c>
      <c r="J54" s="41">
        <f t="shared" si="1"/>
        <v>78567.5</v>
      </c>
      <c r="K54" s="72">
        <f>I54/4*1.145</f>
        <v>269879.36249999999</v>
      </c>
      <c r="L54" s="23">
        <f t="shared" si="0"/>
        <v>296867.29875000002</v>
      </c>
      <c r="M54" s="21" t="s">
        <v>61</v>
      </c>
      <c r="N54" s="73" t="s">
        <v>283</v>
      </c>
      <c r="O54" s="44"/>
      <c r="P54" s="44"/>
      <c r="Q54" s="44"/>
      <c r="R54" s="44"/>
      <c r="S54" s="44"/>
    </row>
    <row r="55" spans="1:19" x14ac:dyDescent="0.25">
      <c r="A55" s="21">
        <v>53</v>
      </c>
      <c r="B55" s="21" t="s">
        <v>33</v>
      </c>
      <c r="C55" s="21" t="s">
        <v>34</v>
      </c>
      <c r="D55" s="21" t="s">
        <v>70</v>
      </c>
      <c r="E55" s="21" t="s">
        <v>282</v>
      </c>
      <c r="F55" s="21" t="s">
        <v>72</v>
      </c>
      <c r="G55" s="21">
        <v>116</v>
      </c>
      <c r="H55" s="21">
        <v>31484</v>
      </c>
      <c r="I55" s="41">
        <v>16315442.9069</v>
      </c>
      <c r="J55" s="41">
        <f t="shared" si="1"/>
        <v>1359620.2422416667</v>
      </c>
      <c r="K55" s="72">
        <f t="shared" ref="K55:K59" si="7">I55/4*1.145</f>
        <v>4670295.5321001252</v>
      </c>
      <c r="L55" s="23">
        <f t="shared" si="0"/>
        <v>5137325.0853101378</v>
      </c>
      <c r="M55" s="21" t="s">
        <v>254</v>
      </c>
      <c r="N55" s="25" t="s">
        <v>284</v>
      </c>
      <c r="O55" s="44"/>
      <c r="P55" s="44"/>
      <c r="Q55" s="44"/>
      <c r="R55" s="44"/>
      <c r="S55" s="44"/>
    </row>
    <row r="56" spans="1:19" ht="31.5" x14ac:dyDescent="0.25">
      <c r="A56" s="21">
        <v>54</v>
      </c>
      <c r="B56" s="21" t="s">
        <v>33</v>
      </c>
      <c r="C56" s="21" t="s">
        <v>69</v>
      </c>
      <c r="D56" s="21" t="s">
        <v>70</v>
      </c>
      <c r="E56" s="21" t="s">
        <v>282</v>
      </c>
      <c r="F56" s="21" t="s">
        <v>72</v>
      </c>
      <c r="G56" s="21">
        <v>30</v>
      </c>
      <c r="H56" s="21">
        <v>31484</v>
      </c>
      <c r="I56" s="41">
        <v>7694544</v>
      </c>
      <c r="J56" s="41">
        <f t="shared" si="1"/>
        <v>641212</v>
      </c>
      <c r="K56" s="72">
        <f t="shared" si="7"/>
        <v>2202563.2200000002</v>
      </c>
      <c r="L56" s="23">
        <f t="shared" si="0"/>
        <v>2422819.5420000004</v>
      </c>
      <c r="M56" s="21" t="s">
        <v>285</v>
      </c>
      <c r="N56" s="73" t="s">
        <v>286</v>
      </c>
      <c r="O56" s="44"/>
      <c r="P56" s="44"/>
      <c r="Q56" s="44"/>
      <c r="R56" s="44"/>
      <c r="S56" s="44"/>
    </row>
    <row r="57" spans="1:19" x14ac:dyDescent="0.25">
      <c r="A57" s="21">
        <v>55</v>
      </c>
      <c r="B57" s="21" t="s">
        <v>33</v>
      </c>
      <c r="C57" s="21" t="s">
        <v>69</v>
      </c>
      <c r="D57" s="21" t="s">
        <v>70</v>
      </c>
      <c r="E57" s="21" t="s">
        <v>282</v>
      </c>
      <c r="F57" s="21" t="s">
        <v>173</v>
      </c>
      <c r="G57" s="21">
        <v>4</v>
      </c>
      <c r="H57" s="21">
        <v>31484</v>
      </c>
      <c r="I57" s="41">
        <v>1225707.5359999998</v>
      </c>
      <c r="J57" s="41">
        <f t="shared" si="1"/>
        <v>102142.29466666665</v>
      </c>
      <c r="K57" s="72">
        <f t="shared" si="7"/>
        <v>350858.78217999998</v>
      </c>
      <c r="L57" s="23">
        <f t="shared" si="0"/>
        <v>385944.66039800004</v>
      </c>
      <c r="M57" s="21" t="s">
        <v>190</v>
      </c>
      <c r="N57" s="25" t="s">
        <v>284</v>
      </c>
      <c r="O57" s="44"/>
      <c r="P57" s="44"/>
      <c r="Q57" s="44"/>
      <c r="R57" s="44"/>
      <c r="S57" s="44"/>
    </row>
    <row r="58" spans="1:19" x14ac:dyDescent="0.25">
      <c r="A58" s="74">
        <v>56</v>
      </c>
      <c r="B58" s="74" t="s">
        <v>33</v>
      </c>
      <c r="C58" s="74" t="s">
        <v>34</v>
      </c>
      <c r="D58" s="74" t="s">
        <v>70</v>
      </c>
      <c r="E58" s="74" t="s">
        <v>282</v>
      </c>
      <c r="F58" s="74" t="s">
        <v>72</v>
      </c>
      <c r="G58" s="74">
        <v>10</v>
      </c>
      <c r="H58" s="74">
        <v>31484</v>
      </c>
      <c r="I58" s="75">
        <v>942493.05</v>
      </c>
      <c r="J58" s="75">
        <f t="shared" si="1"/>
        <v>78541.087500000009</v>
      </c>
      <c r="K58" s="76">
        <f t="shared" si="7"/>
        <v>269788.63556250004</v>
      </c>
      <c r="L58" s="77">
        <f t="shared" si="0"/>
        <v>296767.4991187501</v>
      </c>
      <c r="M58" s="74" t="s">
        <v>150</v>
      </c>
      <c r="N58" s="78" t="s">
        <v>283</v>
      </c>
      <c r="O58" s="44"/>
      <c r="P58" s="44"/>
      <c r="Q58" s="44"/>
      <c r="R58" s="44"/>
      <c r="S58" s="44"/>
    </row>
    <row r="59" spans="1:19" x14ac:dyDescent="0.25">
      <c r="A59" s="21">
        <v>57</v>
      </c>
      <c r="B59" s="21" t="s">
        <v>33</v>
      </c>
      <c r="C59" s="21" t="s">
        <v>34</v>
      </c>
      <c r="D59" s="21" t="s">
        <v>70</v>
      </c>
      <c r="E59" s="21" t="s">
        <v>282</v>
      </c>
      <c r="F59" s="21" t="s">
        <v>72</v>
      </c>
      <c r="G59" s="21">
        <v>79</v>
      </c>
      <c r="H59" s="21">
        <v>31484</v>
      </c>
      <c r="I59" s="41">
        <v>12177393.3303</v>
      </c>
      <c r="J59" s="41">
        <f t="shared" si="1"/>
        <v>1014782.7775249999</v>
      </c>
      <c r="K59" s="72">
        <f t="shared" si="7"/>
        <v>3485778.8407983747</v>
      </c>
      <c r="L59" s="23">
        <f t="shared" si="0"/>
        <v>3834356.7248782124</v>
      </c>
      <c r="M59" s="21" t="s">
        <v>240</v>
      </c>
      <c r="N59" s="25" t="s">
        <v>284</v>
      </c>
      <c r="O59" s="44"/>
      <c r="P59" s="44"/>
      <c r="Q59" s="44"/>
      <c r="R59" s="44"/>
      <c r="S59" s="44"/>
    </row>
    <row r="60" spans="1:19" ht="20.45" customHeight="1" x14ac:dyDescent="0.25">
      <c r="A60" s="79">
        <v>58</v>
      </c>
      <c r="B60" s="79" t="s">
        <v>33</v>
      </c>
      <c r="C60" s="79" t="s">
        <v>34</v>
      </c>
      <c r="D60" s="79" t="s">
        <v>70</v>
      </c>
      <c r="E60" s="79" t="s">
        <v>282</v>
      </c>
      <c r="F60" s="79" t="s">
        <v>72</v>
      </c>
      <c r="G60" s="79" t="s">
        <v>287</v>
      </c>
      <c r="H60" s="79">
        <v>31484</v>
      </c>
      <c r="I60" s="80">
        <f>8119033+8304244</f>
        <v>16423277</v>
      </c>
      <c r="J60" s="80">
        <f t="shared" si="1"/>
        <v>1368606.4166666667</v>
      </c>
      <c r="K60" s="81">
        <f>I60/12*1.145</f>
        <v>1567054.3470833334</v>
      </c>
      <c r="L60" s="82">
        <f t="shared" si="0"/>
        <v>1723759.781791667</v>
      </c>
      <c r="M60" s="79" t="s">
        <v>288</v>
      </c>
      <c r="N60" s="66" t="s">
        <v>289</v>
      </c>
      <c r="O60" s="44"/>
      <c r="P60" s="44"/>
      <c r="Q60" s="44"/>
      <c r="R60" s="44"/>
      <c r="S60" s="44"/>
    </row>
    <row r="61" spans="1:19" x14ac:dyDescent="0.25">
      <c r="A61" s="19">
        <v>59</v>
      </c>
      <c r="B61" s="19" t="s">
        <v>33</v>
      </c>
      <c r="C61" s="19" t="s">
        <v>47</v>
      </c>
      <c r="D61" s="19" t="s">
        <v>73</v>
      </c>
      <c r="E61" s="19" t="s">
        <v>290</v>
      </c>
      <c r="F61" s="19" t="s">
        <v>75</v>
      </c>
      <c r="G61" s="51">
        <v>10</v>
      </c>
      <c r="H61" s="19">
        <v>63625</v>
      </c>
      <c r="I61" s="63">
        <v>877295.1</v>
      </c>
      <c r="J61" s="63">
        <f t="shared" si="1"/>
        <v>73107.925000000003</v>
      </c>
      <c r="K61" s="49">
        <f>I61/3*1.145</f>
        <v>334834.2965</v>
      </c>
      <c r="L61" s="49">
        <f t="shared" si="0"/>
        <v>368317.72615</v>
      </c>
      <c r="M61" s="19" t="s">
        <v>194</v>
      </c>
      <c r="N61" s="45" t="s">
        <v>259</v>
      </c>
      <c r="O61" s="44"/>
      <c r="P61" s="44"/>
      <c r="Q61" s="44"/>
      <c r="R61" s="44"/>
      <c r="S61" s="44"/>
    </row>
    <row r="62" spans="1:19" x14ac:dyDescent="0.25">
      <c r="A62" s="19">
        <v>60</v>
      </c>
      <c r="B62" s="19" t="s">
        <v>33</v>
      </c>
      <c r="C62" s="19" t="s">
        <v>47</v>
      </c>
      <c r="D62" s="19" t="s">
        <v>73</v>
      </c>
      <c r="E62" s="19" t="s">
        <v>290</v>
      </c>
      <c r="F62" s="19" t="s">
        <v>75</v>
      </c>
      <c r="G62" s="45" t="s">
        <v>291</v>
      </c>
      <c r="H62" s="19">
        <v>63625</v>
      </c>
      <c r="I62" s="64">
        <v>2767966.5599999996</v>
      </c>
      <c r="J62" s="63">
        <f t="shared" si="1"/>
        <v>230663.87999999998</v>
      </c>
      <c r="K62" s="49">
        <f>I62/3*1.145</f>
        <v>1056440.5703999999</v>
      </c>
      <c r="L62" s="49">
        <f t="shared" si="0"/>
        <v>1162084.62744</v>
      </c>
      <c r="M62" s="19" t="s">
        <v>195</v>
      </c>
      <c r="N62" s="45" t="s">
        <v>292</v>
      </c>
      <c r="O62" s="44"/>
      <c r="P62" s="44"/>
      <c r="Q62" s="44"/>
      <c r="R62" s="44"/>
      <c r="S62" s="44"/>
    </row>
    <row r="63" spans="1:19" x14ac:dyDescent="0.25">
      <c r="A63" s="19">
        <v>61</v>
      </c>
      <c r="B63" s="19" t="s">
        <v>33</v>
      </c>
      <c r="C63" s="19" t="s">
        <v>47</v>
      </c>
      <c r="D63" s="19" t="s">
        <v>73</v>
      </c>
      <c r="E63" s="19" t="s">
        <v>290</v>
      </c>
      <c r="F63" s="19" t="s">
        <v>174</v>
      </c>
      <c r="G63" s="45" t="s">
        <v>170</v>
      </c>
      <c r="H63" s="19">
        <v>63625</v>
      </c>
      <c r="I63" s="63">
        <v>811316.75520000001</v>
      </c>
      <c r="J63" s="63">
        <f t="shared" si="1"/>
        <v>67609.729600000006</v>
      </c>
      <c r="K63" s="49">
        <f>I63/3*1.145</f>
        <v>309652.561568</v>
      </c>
      <c r="L63" s="49">
        <f t="shared" si="0"/>
        <v>340617.81772480003</v>
      </c>
      <c r="M63" s="19" t="s">
        <v>190</v>
      </c>
      <c r="N63" s="45" t="s">
        <v>292</v>
      </c>
      <c r="O63" s="44"/>
      <c r="P63" s="44"/>
      <c r="Q63" s="44"/>
      <c r="R63" s="44"/>
      <c r="S63" s="44"/>
    </row>
    <row r="64" spans="1:19" x14ac:dyDescent="0.25">
      <c r="A64" s="21">
        <v>62</v>
      </c>
      <c r="B64" s="21" t="s">
        <v>33</v>
      </c>
      <c r="C64" s="21" t="s">
        <v>47</v>
      </c>
      <c r="D64" s="21" t="s">
        <v>76</v>
      </c>
      <c r="E64" s="21" t="s">
        <v>293</v>
      </c>
      <c r="F64" s="21" t="s">
        <v>78</v>
      </c>
      <c r="G64" s="25" t="s">
        <v>170</v>
      </c>
      <c r="H64" s="21">
        <v>9001</v>
      </c>
      <c r="I64" s="41">
        <v>879842.45599999989</v>
      </c>
      <c r="J64" s="41">
        <f t="shared" si="1"/>
        <v>73320.204666666657</v>
      </c>
      <c r="K64" s="72">
        <f>I64/3*1.145</f>
        <v>335806.5373733333</v>
      </c>
      <c r="L64" s="23">
        <f t="shared" si="0"/>
        <v>369387.19111066667</v>
      </c>
      <c r="M64" s="21" t="s">
        <v>190</v>
      </c>
      <c r="N64" s="25" t="s">
        <v>292</v>
      </c>
      <c r="O64" s="44"/>
      <c r="P64" s="44"/>
      <c r="Q64" s="44"/>
      <c r="R64" s="44"/>
      <c r="S64" s="44"/>
    </row>
    <row r="65" spans="1:19" x14ac:dyDescent="0.25">
      <c r="A65" s="21">
        <v>63</v>
      </c>
      <c r="B65" s="21" t="s">
        <v>33</v>
      </c>
      <c r="C65" s="21" t="s">
        <v>47</v>
      </c>
      <c r="D65" s="21" t="s">
        <v>76</v>
      </c>
      <c r="E65" s="21" t="s">
        <v>293</v>
      </c>
      <c r="F65" s="21" t="s">
        <v>78</v>
      </c>
      <c r="G65" s="21">
        <v>17</v>
      </c>
      <c r="H65" s="21">
        <v>9001</v>
      </c>
      <c r="I65" s="41">
        <v>642065.52</v>
      </c>
      <c r="J65" s="41">
        <f t="shared" si="1"/>
        <v>53505.46</v>
      </c>
      <c r="K65" s="72">
        <f t="shared" ref="K65:K73" si="8">I65/3*1.145</f>
        <v>245055.0068</v>
      </c>
      <c r="L65" s="23">
        <f t="shared" si="0"/>
        <v>269560.50748000003</v>
      </c>
      <c r="M65" s="21" t="s">
        <v>61</v>
      </c>
      <c r="N65" s="25" t="s">
        <v>259</v>
      </c>
      <c r="O65" s="44"/>
      <c r="P65" s="44"/>
      <c r="Q65" s="44"/>
      <c r="R65" s="44"/>
      <c r="S65" s="44"/>
    </row>
    <row r="66" spans="1:19" x14ac:dyDescent="0.25">
      <c r="A66" s="21">
        <v>64</v>
      </c>
      <c r="B66" s="21" t="s">
        <v>33</v>
      </c>
      <c r="C66" s="21" t="s">
        <v>47</v>
      </c>
      <c r="D66" s="21" t="s">
        <v>76</v>
      </c>
      <c r="E66" s="21" t="s">
        <v>293</v>
      </c>
      <c r="F66" s="21" t="s">
        <v>78</v>
      </c>
      <c r="G66" s="21">
        <v>12</v>
      </c>
      <c r="H66" s="21">
        <v>9001</v>
      </c>
      <c r="I66" s="41">
        <v>1020564.0999999999</v>
      </c>
      <c r="J66" s="41">
        <f t="shared" si="1"/>
        <v>85047.008333333317</v>
      </c>
      <c r="K66" s="72">
        <f t="shared" si="8"/>
        <v>389515.29816666659</v>
      </c>
      <c r="L66" s="23">
        <f t="shared" si="0"/>
        <v>428466.82798333326</v>
      </c>
      <c r="M66" s="21" t="s">
        <v>294</v>
      </c>
      <c r="N66" s="25" t="s">
        <v>292</v>
      </c>
      <c r="O66" s="44"/>
      <c r="P66" s="44"/>
      <c r="Q66" s="44"/>
      <c r="R66" s="44"/>
      <c r="S66" s="44"/>
    </row>
    <row r="67" spans="1:19" x14ac:dyDescent="0.25">
      <c r="A67" s="21">
        <v>65</v>
      </c>
      <c r="B67" s="21" t="s">
        <v>33</v>
      </c>
      <c r="C67" s="21" t="s">
        <v>47</v>
      </c>
      <c r="D67" s="21" t="s">
        <v>76</v>
      </c>
      <c r="E67" s="21" t="s">
        <v>293</v>
      </c>
      <c r="F67" s="21" t="s">
        <v>78</v>
      </c>
      <c r="G67" s="21">
        <v>29</v>
      </c>
      <c r="H67" s="21">
        <v>9001</v>
      </c>
      <c r="I67" s="41">
        <v>1547362.98</v>
      </c>
      <c r="J67" s="41">
        <f t="shared" si="1"/>
        <v>128946.91499999999</v>
      </c>
      <c r="K67" s="72">
        <f t="shared" si="8"/>
        <v>590576.87069999997</v>
      </c>
      <c r="L67" s="23">
        <f t="shared" si="0"/>
        <v>649634.55777000007</v>
      </c>
      <c r="M67" s="21" t="s">
        <v>295</v>
      </c>
      <c r="N67" s="25" t="s">
        <v>292</v>
      </c>
      <c r="O67" s="44"/>
      <c r="P67" s="44"/>
      <c r="Q67" s="44"/>
      <c r="R67" s="44"/>
      <c r="S67" s="44"/>
    </row>
    <row r="68" spans="1:19" x14ac:dyDescent="0.25">
      <c r="A68" s="21">
        <v>66</v>
      </c>
      <c r="B68" s="21" t="s">
        <v>33</v>
      </c>
      <c r="C68" s="21" t="s">
        <v>47</v>
      </c>
      <c r="D68" s="21" t="s">
        <v>76</v>
      </c>
      <c r="E68" s="21" t="s">
        <v>293</v>
      </c>
      <c r="F68" s="21" t="s">
        <v>78</v>
      </c>
      <c r="G68" s="21">
        <v>22</v>
      </c>
      <c r="H68" s="21">
        <v>9001</v>
      </c>
      <c r="I68" s="41">
        <v>1524590.28</v>
      </c>
      <c r="J68" s="41">
        <f t="shared" si="1"/>
        <v>127049.19</v>
      </c>
      <c r="K68" s="72">
        <f t="shared" si="8"/>
        <v>581885.29020000005</v>
      </c>
      <c r="L68" s="23">
        <f t="shared" ref="L68:L78" si="9">K68*1.1</f>
        <v>640073.81922000006</v>
      </c>
      <c r="M68" s="21" t="s">
        <v>296</v>
      </c>
      <c r="N68" s="25" t="s">
        <v>292</v>
      </c>
      <c r="O68" s="44"/>
      <c r="P68" s="44"/>
      <c r="Q68" s="44"/>
      <c r="R68" s="44"/>
      <c r="S68" s="44"/>
    </row>
    <row r="69" spans="1:19" x14ac:dyDescent="0.25">
      <c r="A69" s="21">
        <v>67</v>
      </c>
      <c r="B69" s="21" t="s">
        <v>33</v>
      </c>
      <c r="C69" s="21" t="s">
        <v>47</v>
      </c>
      <c r="D69" s="21" t="s">
        <v>76</v>
      </c>
      <c r="E69" s="21" t="s">
        <v>293</v>
      </c>
      <c r="F69" s="21" t="s">
        <v>78</v>
      </c>
      <c r="G69" s="21">
        <v>31</v>
      </c>
      <c r="H69" s="21">
        <v>9001</v>
      </c>
      <c r="I69" s="41">
        <v>4087694.5600000005</v>
      </c>
      <c r="J69" s="41">
        <f t="shared" si="1"/>
        <v>340641.21333333338</v>
      </c>
      <c r="K69" s="72">
        <f t="shared" si="8"/>
        <v>1560136.7570666668</v>
      </c>
      <c r="L69" s="23">
        <f t="shared" si="9"/>
        <v>1716150.4327733337</v>
      </c>
      <c r="M69" s="21" t="s">
        <v>297</v>
      </c>
      <c r="N69" s="25" t="s">
        <v>298</v>
      </c>
      <c r="O69" s="44"/>
      <c r="P69" s="44"/>
      <c r="Q69" s="44"/>
      <c r="R69" s="44"/>
      <c r="S69" s="44"/>
    </row>
    <row r="70" spans="1:19" x14ac:dyDescent="0.25">
      <c r="A70" s="21">
        <v>68</v>
      </c>
      <c r="B70" s="21" t="s">
        <v>33</v>
      </c>
      <c r="C70" s="21" t="s">
        <v>47</v>
      </c>
      <c r="D70" s="21" t="s">
        <v>76</v>
      </c>
      <c r="E70" s="21" t="s">
        <v>293</v>
      </c>
      <c r="F70" s="21" t="s">
        <v>78</v>
      </c>
      <c r="G70" s="21">
        <v>40</v>
      </c>
      <c r="H70" s="21">
        <v>9001</v>
      </c>
      <c r="I70" s="41">
        <v>1102195.3600000001</v>
      </c>
      <c r="J70" s="41">
        <f t="shared" ref="J70:J78" si="10">I70/12</f>
        <v>91849.613333333342</v>
      </c>
      <c r="K70" s="72">
        <f t="shared" si="8"/>
        <v>420671.22906666674</v>
      </c>
      <c r="L70" s="23">
        <f t="shared" si="9"/>
        <v>462738.35197333345</v>
      </c>
      <c r="M70" s="21" t="s">
        <v>113</v>
      </c>
      <c r="N70" s="25" t="s">
        <v>299</v>
      </c>
      <c r="O70" s="44"/>
      <c r="P70" s="44"/>
      <c r="Q70" s="44"/>
      <c r="R70" s="44"/>
      <c r="S70" s="44"/>
    </row>
    <row r="71" spans="1:19" x14ac:dyDescent="0.25">
      <c r="A71" s="21">
        <v>69</v>
      </c>
      <c r="B71" s="21" t="s">
        <v>33</v>
      </c>
      <c r="C71" s="21" t="s">
        <v>47</v>
      </c>
      <c r="D71" s="21" t="s">
        <v>76</v>
      </c>
      <c r="E71" s="21" t="s">
        <v>293</v>
      </c>
      <c r="F71" s="21" t="s">
        <v>78</v>
      </c>
      <c r="G71" s="21">
        <v>74</v>
      </c>
      <c r="H71" s="21">
        <v>9001</v>
      </c>
      <c r="I71" s="41">
        <v>3383394.82</v>
      </c>
      <c r="J71" s="41">
        <f t="shared" si="10"/>
        <v>281949.5683333333</v>
      </c>
      <c r="K71" s="72">
        <f t="shared" si="8"/>
        <v>1291329.0229666666</v>
      </c>
      <c r="L71" s="23">
        <f t="shared" si="9"/>
        <v>1420461.9252633334</v>
      </c>
      <c r="M71" s="21" t="s">
        <v>300</v>
      </c>
      <c r="N71" s="25" t="s">
        <v>298</v>
      </c>
      <c r="O71" s="44"/>
      <c r="P71" s="44"/>
      <c r="Q71" s="44"/>
      <c r="R71" s="44"/>
      <c r="S71" s="44"/>
    </row>
    <row r="72" spans="1:19" x14ac:dyDescent="0.25">
      <c r="A72" s="21">
        <v>70</v>
      </c>
      <c r="B72" s="21" t="s">
        <v>33</v>
      </c>
      <c r="C72" s="21" t="s">
        <v>47</v>
      </c>
      <c r="D72" s="21" t="s">
        <v>76</v>
      </c>
      <c r="E72" s="21" t="s">
        <v>293</v>
      </c>
      <c r="F72" s="21" t="s">
        <v>78</v>
      </c>
      <c r="G72" s="21">
        <v>40</v>
      </c>
      <c r="H72" s="21">
        <v>9001</v>
      </c>
      <c r="I72" s="41">
        <v>1710884.56</v>
      </c>
      <c r="J72" s="41">
        <f t="shared" si="10"/>
        <v>142573.71333333335</v>
      </c>
      <c r="K72" s="72">
        <f t="shared" si="8"/>
        <v>652987.60706666671</v>
      </c>
      <c r="L72" s="23">
        <f t="shared" si="9"/>
        <v>718286.36777333345</v>
      </c>
      <c r="M72" s="21" t="s">
        <v>301</v>
      </c>
      <c r="N72" s="25" t="s">
        <v>298</v>
      </c>
      <c r="O72" s="44"/>
      <c r="P72" s="44"/>
      <c r="Q72" s="44"/>
      <c r="R72" s="44"/>
      <c r="S72" s="44"/>
    </row>
    <row r="73" spans="1:19" ht="24" customHeight="1" x14ac:dyDescent="0.25">
      <c r="A73" s="21">
        <v>71</v>
      </c>
      <c r="B73" s="21" t="s">
        <v>33</v>
      </c>
      <c r="C73" s="21" t="s">
        <v>47</v>
      </c>
      <c r="D73" s="21" t="s">
        <v>76</v>
      </c>
      <c r="E73" s="21" t="s">
        <v>293</v>
      </c>
      <c r="F73" s="21" t="s">
        <v>183</v>
      </c>
      <c r="G73" s="21">
        <v>10</v>
      </c>
      <c r="H73" s="21">
        <v>9001</v>
      </c>
      <c r="I73" s="41">
        <v>1030535</v>
      </c>
      <c r="J73" s="41">
        <f t="shared" si="10"/>
        <v>85877.916666666672</v>
      </c>
      <c r="K73" s="72">
        <f t="shared" si="8"/>
        <v>393320.85833333334</v>
      </c>
      <c r="L73" s="23">
        <f t="shared" si="9"/>
        <v>432652.94416666671</v>
      </c>
      <c r="M73" s="21" t="s">
        <v>302</v>
      </c>
      <c r="N73" s="25" t="s">
        <v>292</v>
      </c>
      <c r="O73" s="44"/>
      <c r="P73" s="44"/>
      <c r="Q73" s="44"/>
      <c r="R73" s="44"/>
      <c r="S73" s="44"/>
    </row>
    <row r="74" spans="1:19" ht="31.5" x14ac:dyDescent="0.25">
      <c r="A74" s="19">
        <v>72</v>
      </c>
      <c r="B74" s="19" t="s">
        <v>33</v>
      </c>
      <c r="C74" s="19" t="s">
        <v>148</v>
      </c>
      <c r="D74" s="19" t="s">
        <v>178</v>
      </c>
      <c r="E74" s="19" t="s">
        <v>177</v>
      </c>
      <c r="F74" s="19" t="s">
        <v>179</v>
      </c>
      <c r="G74" s="19">
        <v>25</v>
      </c>
      <c r="H74" s="19">
        <v>24674</v>
      </c>
      <c r="I74" s="63">
        <v>3835834.5599999991</v>
      </c>
      <c r="J74" s="49">
        <f t="shared" si="10"/>
        <v>319652.87999999995</v>
      </c>
      <c r="K74" s="49">
        <f>I74/3*1.145</f>
        <v>1464010.1903999997</v>
      </c>
      <c r="L74" s="49">
        <f t="shared" si="9"/>
        <v>1610411.2094399999</v>
      </c>
      <c r="M74" s="49" t="s">
        <v>303</v>
      </c>
      <c r="N74" s="45" t="s">
        <v>292</v>
      </c>
      <c r="O74" s="44"/>
      <c r="P74" s="44"/>
      <c r="Q74" s="44"/>
      <c r="R74" s="44"/>
      <c r="S74" s="44"/>
    </row>
    <row r="75" spans="1:19" ht="31.5" x14ac:dyDescent="0.25">
      <c r="A75" s="19">
        <v>73</v>
      </c>
      <c r="B75" s="19" t="s">
        <v>33</v>
      </c>
      <c r="C75" s="19" t="s">
        <v>148</v>
      </c>
      <c r="D75" s="19" t="s">
        <v>180</v>
      </c>
      <c r="E75" s="19" t="s">
        <v>177</v>
      </c>
      <c r="F75" s="19" t="s">
        <v>304</v>
      </c>
      <c r="G75" s="19">
        <v>25</v>
      </c>
      <c r="H75" s="19">
        <v>24674</v>
      </c>
      <c r="I75" s="63">
        <v>2297424.15</v>
      </c>
      <c r="J75" s="49">
        <f t="shared" si="10"/>
        <v>191452.01249999998</v>
      </c>
      <c r="K75" s="49">
        <f t="shared" ref="K75:K78" si="11">I75/3*1.145</f>
        <v>876850.21724999999</v>
      </c>
      <c r="L75" s="49">
        <f t="shared" si="9"/>
        <v>964535.2389750001</v>
      </c>
      <c r="M75" s="49" t="s">
        <v>305</v>
      </c>
      <c r="N75" s="45" t="s">
        <v>292</v>
      </c>
      <c r="O75" s="44"/>
      <c r="P75" s="44"/>
      <c r="Q75" s="44"/>
      <c r="R75" s="44"/>
      <c r="S75" s="44"/>
    </row>
    <row r="76" spans="1:19" ht="31.5" x14ac:dyDescent="0.25">
      <c r="A76" s="19">
        <v>74</v>
      </c>
      <c r="B76" s="19" t="s">
        <v>33</v>
      </c>
      <c r="C76" s="19" t="s">
        <v>148</v>
      </c>
      <c r="D76" s="19" t="s">
        <v>181</v>
      </c>
      <c r="E76" s="19" t="s">
        <v>177</v>
      </c>
      <c r="F76" s="19" t="s">
        <v>306</v>
      </c>
      <c r="G76" s="19">
        <v>20</v>
      </c>
      <c r="H76" s="19">
        <v>24674</v>
      </c>
      <c r="I76" s="63">
        <v>2904073.05</v>
      </c>
      <c r="J76" s="49">
        <f t="shared" si="10"/>
        <v>242006.08749999999</v>
      </c>
      <c r="K76" s="49">
        <f t="shared" si="11"/>
        <v>1108387.88075</v>
      </c>
      <c r="L76" s="49">
        <f t="shared" si="9"/>
        <v>1219226.6688250001</v>
      </c>
      <c r="M76" s="49" t="s">
        <v>307</v>
      </c>
      <c r="N76" s="45" t="s">
        <v>292</v>
      </c>
      <c r="O76" s="44"/>
      <c r="P76" s="44"/>
      <c r="Q76" s="44"/>
      <c r="R76" s="44"/>
      <c r="S76" s="44"/>
    </row>
    <row r="77" spans="1:19" ht="31.5" x14ac:dyDescent="0.25">
      <c r="A77" s="19">
        <v>75</v>
      </c>
      <c r="B77" s="19" t="s">
        <v>33</v>
      </c>
      <c r="C77" s="19" t="s">
        <v>148</v>
      </c>
      <c r="D77" s="19" t="s">
        <v>180</v>
      </c>
      <c r="E77" s="19" t="s">
        <v>177</v>
      </c>
      <c r="F77" s="19" t="s">
        <v>179</v>
      </c>
      <c r="G77" s="19" t="s">
        <v>182</v>
      </c>
      <c r="H77" s="19">
        <v>24673</v>
      </c>
      <c r="I77" s="63">
        <f>1101488+11080427</f>
        <v>12181915</v>
      </c>
      <c r="J77" s="49">
        <f t="shared" si="10"/>
        <v>1015159.5833333334</v>
      </c>
      <c r="K77" s="49">
        <f>I77/12*1.145</f>
        <v>1162357.7229166667</v>
      </c>
      <c r="L77" s="49">
        <f t="shared" si="9"/>
        <v>1278593.4952083335</v>
      </c>
      <c r="M77" s="49" t="s">
        <v>51</v>
      </c>
      <c r="N77" s="45" t="s">
        <v>308</v>
      </c>
      <c r="O77" s="44"/>
      <c r="P77" s="44"/>
      <c r="Q77" s="44"/>
      <c r="R77" s="44"/>
      <c r="S77" s="44"/>
    </row>
    <row r="78" spans="1:19" ht="31.5" x14ac:dyDescent="0.25">
      <c r="A78" s="19">
        <v>76</v>
      </c>
      <c r="B78" s="19" t="s">
        <v>33</v>
      </c>
      <c r="C78" s="19" t="s">
        <v>148</v>
      </c>
      <c r="D78" s="19" t="s">
        <v>181</v>
      </c>
      <c r="E78" s="19" t="s">
        <v>177</v>
      </c>
      <c r="F78" s="19" t="s">
        <v>179</v>
      </c>
      <c r="G78" s="19">
        <v>20</v>
      </c>
      <c r="H78" s="19">
        <v>24674</v>
      </c>
      <c r="I78" s="63">
        <v>1329281</v>
      </c>
      <c r="J78" s="49">
        <f t="shared" si="10"/>
        <v>110773.41666666667</v>
      </c>
      <c r="K78" s="49">
        <f t="shared" si="11"/>
        <v>507342.24833333335</v>
      </c>
      <c r="L78" s="49">
        <f t="shared" si="9"/>
        <v>558076.47316666669</v>
      </c>
      <c r="M78" s="49" t="s">
        <v>53</v>
      </c>
      <c r="N78" s="45" t="s">
        <v>309</v>
      </c>
    </row>
    <row r="79" spans="1:19" ht="26.25" customHeight="1" x14ac:dyDescent="0.25">
      <c r="A79" s="21">
        <v>77</v>
      </c>
      <c r="B79" s="21" t="s">
        <v>33</v>
      </c>
      <c r="C79" s="21" t="s">
        <v>63</v>
      </c>
      <c r="D79" s="21" t="s">
        <v>310</v>
      </c>
      <c r="E79" s="21" t="s">
        <v>311</v>
      </c>
      <c r="F79" s="21">
        <v>5973</v>
      </c>
      <c r="G79" s="21" t="s">
        <v>312</v>
      </c>
      <c r="H79" s="21">
        <v>25824</v>
      </c>
      <c r="I79" s="41"/>
      <c r="J79" s="41"/>
      <c r="K79" s="23">
        <v>0</v>
      </c>
      <c r="L79" s="23">
        <v>2000000</v>
      </c>
      <c r="M79" s="21" t="s">
        <v>313</v>
      </c>
      <c r="N79" s="25" t="s">
        <v>314</v>
      </c>
    </row>
    <row r="80" spans="1:19" ht="24.75" customHeight="1" x14ac:dyDescent="0.25">
      <c r="A80" s="21">
        <v>78</v>
      </c>
      <c r="B80" s="21" t="s">
        <v>33</v>
      </c>
      <c r="C80" s="21" t="s">
        <v>63</v>
      </c>
      <c r="D80" s="21" t="s">
        <v>310</v>
      </c>
      <c r="E80" s="21" t="s">
        <v>311</v>
      </c>
      <c r="F80" s="21">
        <v>5973</v>
      </c>
      <c r="G80" s="21" t="s">
        <v>315</v>
      </c>
      <c r="H80" s="21">
        <v>25824</v>
      </c>
      <c r="I80" s="41"/>
      <c r="J80" s="41"/>
      <c r="K80" s="23">
        <v>0</v>
      </c>
      <c r="L80" s="23">
        <v>1200000</v>
      </c>
      <c r="M80" s="21" t="s">
        <v>316</v>
      </c>
      <c r="N80" s="25" t="s">
        <v>314</v>
      </c>
    </row>
    <row r="81" spans="1:14" ht="27.75" customHeight="1" x14ac:dyDescent="0.25">
      <c r="A81" s="21">
        <v>79</v>
      </c>
      <c r="B81" s="21" t="s">
        <v>33</v>
      </c>
      <c r="C81" s="21" t="s">
        <v>63</v>
      </c>
      <c r="D81" s="21" t="s">
        <v>310</v>
      </c>
      <c r="E81" s="21" t="s">
        <v>311</v>
      </c>
      <c r="F81" s="21">
        <v>5973</v>
      </c>
      <c r="G81" s="21">
        <v>40</v>
      </c>
      <c r="H81" s="21">
        <v>25824</v>
      </c>
      <c r="I81" s="41"/>
      <c r="J81" s="41"/>
      <c r="K81" s="23">
        <v>0</v>
      </c>
      <c r="L81" s="23">
        <v>500000</v>
      </c>
      <c r="M81" s="21" t="s">
        <v>317</v>
      </c>
      <c r="N81" s="25" t="s">
        <v>314</v>
      </c>
    </row>
    <row r="82" spans="1:14" ht="31.5" x14ac:dyDescent="0.25">
      <c r="A82" s="21">
        <v>80</v>
      </c>
      <c r="B82" s="21" t="s">
        <v>33</v>
      </c>
      <c r="C82" s="21" t="s">
        <v>63</v>
      </c>
      <c r="D82" s="21" t="s">
        <v>310</v>
      </c>
      <c r="E82" s="21" t="s">
        <v>311</v>
      </c>
      <c r="F82" s="21">
        <v>5973</v>
      </c>
      <c r="G82" s="21">
        <v>15</v>
      </c>
      <c r="H82" s="21">
        <v>25824</v>
      </c>
      <c r="I82" s="41"/>
      <c r="J82" s="41"/>
      <c r="K82" s="23">
        <v>0</v>
      </c>
      <c r="L82" s="23">
        <v>100000</v>
      </c>
      <c r="M82" s="21" t="s">
        <v>318</v>
      </c>
      <c r="N82" s="25" t="s">
        <v>314</v>
      </c>
    </row>
    <row r="83" spans="1:14" ht="47.25" x14ac:dyDescent="0.25">
      <c r="A83" s="35">
        <v>81</v>
      </c>
      <c r="B83" s="35" t="s">
        <v>33</v>
      </c>
      <c r="C83" s="35" t="s">
        <v>82</v>
      </c>
      <c r="D83" s="35" t="s">
        <v>83</v>
      </c>
      <c r="E83" s="35" t="s">
        <v>85</v>
      </c>
      <c r="F83" s="35" t="s">
        <v>84</v>
      </c>
      <c r="G83" s="35">
        <v>47702</v>
      </c>
      <c r="H83" s="39" t="s">
        <v>98</v>
      </c>
      <c r="I83" s="41"/>
      <c r="J83" s="41"/>
      <c r="K83" s="36" t="s">
        <v>319</v>
      </c>
      <c r="L83" s="35" t="s">
        <v>320</v>
      </c>
      <c r="M83" s="35" t="s">
        <v>196</v>
      </c>
      <c r="N83" s="39" t="s">
        <v>114</v>
      </c>
    </row>
    <row r="84" spans="1:14" ht="37.5" customHeight="1" x14ac:dyDescent="0.25">
      <c r="A84" s="96" t="s">
        <v>79</v>
      </c>
      <c r="B84" s="96"/>
      <c r="C84" s="96"/>
      <c r="D84" s="96"/>
      <c r="E84" s="96"/>
      <c r="F84" s="96"/>
      <c r="G84" s="96"/>
      <c r="H84" s="96"/>
      <c r="I84" s="96"/>
      <c r="J84" s="96"/>
      <c r="K84" s="96"/>
      <c r="L84" s="96"/>
      <c r="M84" s="96"/>
      <c r="N84" s="96"/>
    </row>
    <row r="85" spans="1:14" ht="37.5" customHeight="1" x14ac:dyDescent="0.25">
      <c r="A85" s="97" t="s">
        <v>107</v>
      </c>
      <c r="B85" s="98"/>
      <c r="C85" s="98"/>
      <c r="D85" s="98"/>
      <c r="E85" s="98"/>
      <c r="F85" s="98"/>
      <c r="G85" s="98"/>
      <c r="H85" s="98"/>
      <c r="I85" s="98"/>
      <c r="J85" s="98"/>
      <c r="K85" s="98"/>
      <c r="L85" s="99"/>
      <c r="N85" s="16"/>
    </row>
    <row r="86" spans="1:14" ht="155.25" customHeight="1" x14ac:dyDescent="0.25">
      <c r="A86" s="83">
        <v>1</v>
      </c>
      <c r="B86" s="19" t="s">
        <v>33</v>
      </c>
      <c r="C86" s="19" t="s">
        <v>34</v>
      </c>
      <c r="D86" s="19" t="s">
        <v>35</v>
      </c>
      <c r="E86" s="19" t="s">
        <v>36</v>
      </c>
      <c r="F86" s="19" t="s">
        <v>115</v>
      </c>
      <c r="G86" s="63" t="s">
        <v>81</v>
      </c>
      <c r="H86" s="51">
        <v>2466</v>
      </c>
      <c r="I86" s="63"/>
      <c r="J86" s="63"/>
      <c r="K86" s="51" t="s">
        <v>321</v>
      </c>
      <c r="L86" s="45" t="s">
        <v>322</v>
      </c>
      <c r="N86" s="16"/>
    </row>
    <row r="87" spans="1:14" ht="137.25" customHeight="1" x14ac:dyDescent="0.25">
      <c r="A87" s="40">
        <v>2</v>
      </c>
      <c r="B87" s="35" t="s">
        <v>33</v>
      </c>
      <c r="C87" s="35" t="s">
        <v>63</v>
      </c>
      <c r="D87" s="35" t="s">
        <v>64</v>
      </c>
      <c r="E87" s="35" t="s">
        <v>65</v>
      </c>
      <c r="F87" s="35" t="s">
        <v>153</v>
      </c>
      <c r="G87" s="41" t="s">
        <v>81</v>
      </c>
      <c r="H87" s="38">
        <v>2397</v>
      </c>
      <c r="I87" s="41"/>
      <c r="J87" s="41"/>
      <c r="K87" s="38" t="s">
        <v>323</v>
      </c>
      <c r="L87" s="39" t="s">
        <v>324</v>
      </c>
      <c r="N87" s="16"/>
    </row>
    <row r="88" spans="1:14" ht="135.75" customHeight="1" x14ac:dyDescent="0.25">
      <c r="A88" s="83">
        <v>3</v>
      </c>
      <c r="B88" s="19" t="s">
        <v>33</v>
      </c>
      <c r="C88" s="19" t="s">
        <v>44</v>
      </c>
      <c r="D88" s="19" t="s">
        <v>58</v>
      </c>
      <c r="E88" s="19" t="s">
        <v>59</v>
      </c>
      <c r="F88" s="19" t="s">
        <v>60</v>
      </c>
      <c r="G88" s="63" t="s">
        <v>81</v>
      </c>
      <c r="H88" s="51">
        <v>14481</v>
      </c>
      <c r="I88" s="63"/>
      <c r="J88" s="63"/>
      <c r="K88" s="51" t="s">
        <v>325</v>
      </c>
      <c r="L88" s="45" t="s">
        <v>326</v>
      </c>
      <c r="N88" s="16"/>
    </row>
    <row r="89" spans="1:14" ht="160.5" customHeight="1" x14ac:dyDescent="0.25">
      <c r="A89" s="40">
        <v>4</v>
      </c>
      <c r="B89" s="35" t="s">
        <v>33</v>
      </c>
      <c r="C89" s="35" t="s">
        <v>40</v>
      </c>
      <c r="D89" s="35" t="s">
        <v>41</v>
      </c>
      <c r="E89" s="35" t="s">
        <v>327</v>
      </c>
      <c r="F89" s="35" t="s">
        <v>154</v>
      </c>
      <c r="G89" s="41" t="s">
        <v>81</v>
      </c>
      <c r="H89" s="38">
        <v>12586</v>
      </c>
      <c r="I89" s="41"/>
      <c r="J89" s="41"/>
      <c r="K89" s="38" t="s">
        <v>328</v>
      </c>
      <c r="L89" s="39" t="s">
        <v>329</v>
      </c>
      <c r="N89" s="16"/>
    </row>
    <row r="90" spans="1:14" ht="120" customHeight="1" x14ac:dyDescent="0.25">
      <c r="A90" s="83">
        <v>5</v>
      </c>
      <c r="B90" s="19" t="s">
        <v>33</v>
      </c>
      <c r="C90" s="19" t="s">
        <v>44</v>
      </c>
      <c r="D90" s="19" t="s">
        <v>45</v>
      </c>
      <c r="E90" s="19" t="s">
        <v>197</v>
      </c>
      <c r="F90" s="19" t="s">
        <v>46</v>
      </c>
      <c r="G90" s="63" t="s">
        <v>81</v>
      </c>
      <c r="H90" s="51">
        <v>173</v>
      </c>
      <c r="I90" s="63"/>
      <c r="J90" s="63"/>
      <c r="K90" s="51" t="s">
        <v>330</v>
      </c>
      <c r="L90" s="45" t="s">
        <v>331</v>
      </c>
      <c r="N90" s="16"/>
    </row>
    <row r="91" spans="1:14" ht="360.75" customHeight="1" x14ac:dyDescent="0.25">
      <c r="A91" s="40">
        <v>6</v>
      </c>
      <c r="B91" s="35" t="s">
        <v>33</v>
      </c>
      <c r="C91" s="35" t="s">
        <v>47</v>
      </c>
      <c r="D91" s="35" t="s">
        <v>48</v>
      </c>
      <c r="E91" s="35" t="s">
        <v>49</v>
      </c>
      <c r="F91" s="35" t="s">
        <v>146</v>
      </c>
      <c r="G91" s="41" t="s">
        <v>106</v>
      </c>
      <c r="H91" s="38">
        <v>61817</v>
      </c>
      <c r="I91" s="41"/>
      <c r="J91" s="41"/>
      <c r="K91" s="38" t="s">
        <v>332</v>
      </c>
      <c r="L91" s="39" t="s">
        <v>333</v>
      </c>
      <c r="N91" s="16"/>
    </row>
    <row r="92" spans="1:14" ht="140.25" customHeight="1" x14ac:dyDescent="0.25">
      <c r="A92" s="83">
        <v>7</v>
      </c>
      <c r="B92" s="19" t="s">
        <v>33</v>
      </c>
      <c r="C92" s="19" t="s">
        <v>54</v>
      </c>
      <c r="D92" s="19" t="s">
        <v>55</v>
      </c>
      <c r="E92" s="19" t="s">
        <v>56</v>
      </c>
      <c r="F92" s="19" t="s">
        <v>57</v>
      </c>
      <c r="G92" s="63" t="s">
        <v>81</v>
      </c>
      <c r="H92" s="51">
        <v>37926</v>
      </c>
      <c r="I92" s="63"/>
      <c r="J92" s="63"/>
      <c r="K92" s="51" t="s">
        <v>198</v>
      </c>
      <c r="L92" s="45" t="s">
        <v>334</v>
      </c>
      <c r="M92" s="20"/>
      <c r="N92" s="16"/>
    </row>
    <row r="93" spans="1:14" ht="277.5" customHeight="1" x14ac:dyDescent="0.25">
      <c r="A93" s="40">
        <v>8</v>
      </c>
      <c r="B93" s="35" t="s">
        <v>33</v>
      </c>
      <c r="C93" s="35" t="s">
        <v>52</v>
      </c>
      <c r="D93" s="35" t="s">
        <v>66</v>
      </c>
      <c r="E93" s="35" t="s">
        <v>67</v>
      </c>
      <c r="F93" s="35" t="s">
        <v>68</v>
      </c>
      <c r="G93" s="41" t="s">
        <v>81</v>
      </c>
      <c r="H93" s="38" t="s">
        <v>101</v>
      </c>
      <c r="I93" s="41"/>
      <c r="J93" s="41"/>
      <c r="K93" s="38" t="s">
        <v>100</v>
      </c>
      <c r="L93" s="39" t="s">
        <v>335</v>
      </c>
      <c r="M93" s="20"/>
      <c r="N93" s="16"/>
    </row>
    <row r="94" spans="1:14" ht="253.5" customHeight="1" x14ac:dyDescent="0.25">
      <c r="A94" s="83">
        <v>9</v>
      </c>
      <c r="B94" s="19" t="s">
        <v>33</v>
      </c>
      <c r="C94" s="19" t="s">
        <v>69</v>
      </c>
      <c r="D94" s="19" t="s">
        <v>155</v>
      </c>
      <c r="E94" s="19" t="s">
        <v>71</v>
      </c>
      <c r="F94" s="19" t="s">
        <v>152</v>
      </c>
      <c r="G94" s="63" t="s">
        <v>81</v>
      </c>
      <c r="H94" s="51" t="s">
        <v>102</v>
      </c>
      <c r="I94" s="63"/>
      <c r="J94" s="63"/>
      <c r="K94" s="51" t="s">
        <v>336</v>
      </c>
      <c r="L94" s="45" t="s">
        <v>337</v>
      </c>
      <c r="M94" s="20"/>
      <c r="N94" s="16"/>
    </row>
    <row r="95" spans="1:14" ht="167.25" customHeight="1" x14ac:dyDescent="0.25">
      <c r="A95" s="40">
        <v>10</v>
      </c>
      <c r="B95" s="35" t="s">
        <v>33</v>
      </c>
      <c r="C95" s="35" t="s">
        <v>47</v>
      </c>
      <c r="D95" s="35" t="s">
        <v>73</v>
      </c>
      <c r="E95" s="35" t="s">
        <v>74</v>
      </c>
      <c r="F95" s="35" t="s">
        <v>75</v>
      </c>
      <c r="G95" s="41" t="s">
        <v>81</v>
      </c>
      <c r="H95" s="38">
        <v>63625</v>
      </c>
      <c r="I95" s="41"/>
      <c r="J95" s="41"/>
      <c r="K95" s="38" t="s">
        <v>338</v>
      </c>
      <c r="L95" s="39" t="s">
        <v>339</v>
      </c>
      <c r="M95" s="20"/>
      <c r="N95" s="22"/>
    </row>
    <row r="96" spans="1:14" s="22" customFormat="1" ht="261.75" customHeight="1" x14ac:dyDescent="0.25">
      <c r="A96" s="83">
        <v>11</v>
      </c>
      <c r="B96" s="19" t="s">
        <v>33</v>
      </c>
      <c r="C96" s="19" t="s">
        <v>148</v>
      </c>
      <c r="D96" s="19" t="s">
        <v>149</v>
      </c>
      <c r="E96" s="19" t="s">
        <v>147</v>
      </c>
      <c r="F96" s="19" t="s">
        <v>151</v>
      </c>
      <c r="G96" s="63" t="s">
        <v>81</v>
      </c>
      <c r="H96" s="51">
        <v>170023</v>
      </c>
      <c r="I96" s="63"/>
      <c r="J96" s="63"/>
      <c r="K96" s="51" t="s">
        <v>199</v>
      </c>
      <c r="L96" s="45" t="s">
        <v>340</v>
      </c>
      <c r="M96" s="16"/>
      <c r="N96" s="16"/>
    </row>
    <row r="97" spans="1:14" ht="195" customHeight="1" x14ac:dyDescent="0.25">
      <c r="A97" s="40">
        <v>12</v>
      </c>
      <c r="B97" s="35" t="s">
        <v>33</v>
      </c>
      <c r="C97" s="35" t="s">
        <v>47</v>
      </c>
      <c r="D97" s="35" t="s">
        <v>76</v>
      </c>
      <c r="E97" s="35" t="s">
        <v>77</v>
      </c>
      <c r="F97" s="35" t="s">
        <v>78</v>
      </c>
      <c r="G97" s="41" t="s">
        <v>81</v>
      </c>
      <c r="H97" s="38" t="s">
        <v>103</v>
      </c>
      <c r="I97" s="41"/>
      <c r="J97" s="41"/>
      <c r="K97" s="38" t="s">
        <v>104</v>
      </c>
      <c r="L97" s="39" t="s">
        <v>341</v>
      </c>
      <c r="N97" s="16"/>
    </row>
    <row r="98" spans="1:14" ht="82.9" customHeight="1" x14ac:dyDescent="0.25">
      <c r="A98" s="83">
        <v>13</v>
      </c>
      <c r="B98" s="19" t="s">
        <v>33</v>
      </c>
      <c r="C98" s="83"/>
      <c r="D98" s="83" t="s">
        <v>311</v>
      </c>
      <c r="E98" s="83"/>
      <c r="F98" s="83"/>
      <c r="G98" s="83"/>
      <c r="H98" s="83"/>
      <c r="I98" s="84"/>
      <c r="J98" s="84"/>
      <c r="K98" s="51" t="s">
        <v>342</v>
      </c>
      <c r="L98" s="85" t="s">
        <v>343</v>
      </c>
    </row>
    <row r="99" spans="1:14" ht="141" customHeight="1" x14ac:dyDescent="0.25">
      <c r="A99" s="40">
        <v>14</v>
      </c>
      <c r="B99" s="35" t="s">
        <v>33</v>
      </c>
      <c r="C99" s="40" t="s">
        <v>47</v>
      </c>
      <c r="D99" s="86" t="s">
        <v>344</v>
      </c>
      <c r="E99" s="40" t="s">
        <v>345</v>
      </c>
      <c r="F99" s="40"/>
      <c r="G99" s="40"/>
      <c r="H99" s="40"/>
      <c r="I99" s="87"/>
      <c r="J99" s="87"/>
      <c r="K99" s="38"/>
      <c r="L99" s="88" t="s">
        <v>346</v>
      </c>
    </row>
    <row r="1048397" spans="5:5" x14ac:dyDescent="0.25">
      <c r="E1048397" s="35"/>
    </row>
  </sheetData>
  <mergeCells count="17">
    <mergeCell ref="A1:N1"/>
    <mergeCell ref="I8:I9"/>
    <mergeCell ref="J8:J9"/>
    <mergeCell ref="K8:K9"/>
    <mergeCell ref="L8:L9"/>
    <mergeCell ref="M8:M9"/>
    <mergeCell ref="N8:N9"/>
    <mergeCell ref="A84:N84"/>
    <mergeCell ref="A85:L85"/>
    <mergeCell ref="N13:N15"/>
    <mergeCell ref="E32:E33"/>
    <mergeCell ref="I32:I33"/>
    <mergeCell ref="J32:J33"/>
    <mergeCell ref="K32:K33"/>
    <mergeCell ref="L32:L33"/>
    <mergeCell ref="M32:M33"/>
    <mergeCell ref="N32:N33"/>
  </mergeCells>
  <pageMargins left="0.70866141732283472" right="0.70866141732283472" top="0.98425196850393704" bottom="0.74803149606299213" header="0.31496062992125984" footer="0.31496062992125984"/>
  <pageSetup paperSize="8" scale="41" fitToHeight="0" orientation="portrait" r:id="rId1"/>
  <headerFooter>
    <oddHeader>&amp;RBudapest Gyógyfürdői Zrt. - 2023-2024.. évi ingatlangazdálkodási terv 
1. számú melléklet 
1. lap Bérbeadás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view="pageLayout" topLeftCell="E12" zoomScale="70" zoomScaleNormal="85" zoomScaleSheetLayoutView="100" zoomScalePageLayoutView="70" workbookViewId="0">
      <selection activeCell="L12" sqref="A1:M12"/>
    </sheetView>
  </sheetViews>
  <sheetFormatPr defaultColWidth="9.140625" defaultRowHeight="15" x14ac:dyDescent="0.25"/>
  <cols>
    <col min="1" max="1" width="9.5703125" style="13" customWidth="1"/>
    <col min="2" max="2" width="26.7109375" style="13" customWidth="1"/>
    <col min="3" max="3" width="15.7109375" style="13" customWidth="1"/>
    <col min="4" max="4" width="50" style="13" customWidth="1"/>
    <col min="5" max="5" width="16.42578125" style="13" customWidth="1"/>
    <col min="6" max="6" width="14.140625" style="13" customWidth="1"/>
    <col min="7" max="7" width="8.28515625" style="14" customWidth="1"/>
    <col min="8" max="8" width="9.42578125" style="14" customWidth="1"/>
    <col min="9" max="9" width="11.42578125" style="13" bestFit="1" customWidth="1"/>
    <col min="10" max="10" width="41.7109375" style="15" customWidth="1"/>
    <col min="11" max="11" width="14.28515625" style="15" bestFit="1" customWidth="1"/>
    <col min="12" max="12" width="12.5703125" style="34" bestFit="1" customWidth="1"/>
    <col min="13" max="13" width="16.42578125" customWidth="1"/>
  </cols>
  <sheetData>
    <row r="1" spans="1:13" ht="25.5" customHeight="1" x14ac:dyDescent="0.25">
      <c r="A1" s="122" t="s">
        <v>209</v>
      </c>
      <c r="B1" s="122"/>
      <c r="C1" s="122"/>
      <c r="D1" s="122"/>
      <c r="E1" s="122"/>
      <c r="F1" s="122"/>
      <c r="G1" s="122"/>
      <c r="H1" s="122"/>
      <c r="I1" s="122"/>
      <c r="J1" s="122"/>
      <c r="K1" s="122"/>
      <c r="L1" s="122"/>
      <c r="M1" s="122"/>
    </row>
    <row r="2" spans="1:13" ht="34.5" customHeight="1" x14ac:dyDescent="0.25">
      <c r="A2" s="120" t="s">
        <v>16</v>
      </c>
      <c r="B2" s="120" t="s">
        <v>160</v>
      </c>
      <c r="C2" s="120" t="s">
        <v>156</v>
      </c>
      <c r="D2" s="120" t="s">
        <v>17</v>
      </c>
      <c r="E2" s="126" t="s">
        <v>18</v>
      </c>
      <c r="F2" s="126"/>
      <c r="G2" s="30" t="s">
        <v>19</v>
      </c>
      <c r="H2" s="120" t="s">
        <v>20</v>
      </c>
      <c r="I2" s="126" t="s">
        <v>21</v>
      </c>
      <c r="J2" s="123" t="s">
        <v>22</v>
      </c>
      <c r="K2" s="123" t="s">
        <v>23</v>
      </c>
      <c r="L2" s="124" t="s">
        <v>24</v>
      </c>
      <c r="M2" s="123" t="s">
        <v>25</v>
      </c>
    </row>
    <row r="3" spans="1:13" ht="30" x14ac:dyDescent="0.25">
      <c r="A3" s="125"/>
      <c r="B3" s="125"/>
      <c r="C3" s="121"/>
      <c r="D3" s="125"/>
      <c r="E3" s="31" t="s">
        <v>26</v>
      </c>
      <c r="F3" s="30" t="s">
        <v>27</v>
      </c>
      <c r="G3" s="30" t="s">
        <v>28</v>
      </c>
      <c r="H3" s="125"/>
      <c r="I3" s="125"/>
      <c r="J3" s="123"/>
      <c r="K3" s="123"/>
      <c r="L3" s="124"/>
      <c r="M3" s="123"/>
    </row>
    <row r="4" spans="1:13" s="18" customFormat="1" ht="45" x14ac:dyDescent="0.25">
      <c r="A4" s="55" t="s">
        <v>86</v>
      </c>
      <c r="B4" s="56" t="s">
        <v>125</v>
      </c>
      <c r="C4" s="56" t="s">
        <v>208</v>
      </c>
      <c r="D4" s="61" t="s">
        <v>137</v>
      </c>
      <c r="E4" s="56" t="s">
        <v>129</v>
      </c>
      <c r="F4" s="56" t="s">
        <v>130</v>
      </c>
      <c r="G4" s="56">
        <v>43</v>
      </c>
      <c r="H4" s="56">
        <v>1.5</v>
      </c>
      <c r="I4" s="56"/>
      <c r="J4" s="56" t="s">
        <v>133</v>
      </c>
      <c r="K4" s="57" t="s">
        <v>365</v>
      </c>
      <c r="L4" s="55">
        <v>14481</v>
      </c>
      <c r="M4" s="62" t="s">
        <v>132</v>
      </c>
    </row>
    <row r="5" spans="1:13" s="18" customFormat="1" ht="45" x14ac:dyDescent="0.25">
      <c r="A5" s="55" t="s">
        <v>117</v>
      </c>
      <c r="B5" s="56" t="s">
        <v>125</v>
      </c>
      <c r="C5" s="56" t="s">
        <v>208</v>
      </c>
      <c r="D5" s="61" t="s">
        <v>137</v>
      </c>
      <c r="E5" s="56" t="s">
        <v>129</v>
      </c>
      <c r="F5" s="56" t="s">
        <v>130</v>
      </c>
      <c r="G5" s="56">
        <v>41</v>
      </c>
      <c r="H5" s="56">
        <v>1.5</v>
      </c>
      <c r="I5" s="56"/>
      <c r="J5" s="56" t="s">
        <v>207</v>
      </c>
      <c r="K5" s="57" t="s">
        <v>131</v>
      </c>
      <c r="L5" s="55">
        <v>14481</v>
      </c>
      <c r="M5" s="62" t="s">
        <v>132</v>
      </c>
    </row>
    <row r="6" spans="1:13" s="18" customFormat="1" ht="45" x14ac:dyDescent="0.25">
      <c r="A6" s="26" t="s">
        <v>118</v>
      </c>
      <c r="B6" s="32" t="s">
        <v>161</v>
      </c>
      <c r="C6" s="32"/>
      <c r="D6" s="54" t="s">
        <v>126</v>
      </c>
      <c r="E6" s="32" t="s">
        <v>129</v>
      </c>
      <c r="F6" s="32" t="s">
        <v>130</v>
      </c>
      <c r="G6" s="32">
        <v>108</v>
      </c>
      <c r="H6" s="32" t="s">
        <v>138</v>
      </c>
      <c r="I6" s="32"/>
      <c r="J6" s="32"/>
      <c r="K6" s="33"/>
      <c r="L6" s="26" t="s">
        <v>139</v>
      </c>
      <c r="M6" s="27" t="s">
        <v>132</v>
      </c>
    </row>
    <row r="7" spans="1:13" s="18" customFormat="1" ht="45" x14ac:dyDescent="0.25">
      <c r="A7" s="26" t="s">
        <v>119</v>
      </c>
      <c r="B7" s="32" t="s">
        <v>135</v>
      </c>
      <c r="C7" s="32"/>
      <c r="D7" s="54" t="s">
        <v>126</v>
      </c>
      <c r="E7" s="32" t="s">
        <v>129</v>
      </c>
      <c r="F7" s="32" t="s">
        <v>130</v>
      </c>
      <c r="G7" s="32">
        <v>108</v>
      </c>
      <c r="H7" s="32">
        <v>3</v>
      </c>
      <c r="I7" s="32"/>
      <c r="J7" s="32"/>
      <c r="K7" s="33"/>
      <c r="L7" s="26" t="s">
        <v>139</v>
      </c>
      <c r="M7" s="27" t="s">
        <v>132</v>
      </c>
    </row>
    <row r="8" spans="1:13" s="18" customFormat="1" ht="45" x14ac:dyDescent="0.25">
      <c r="A8" s="26" t="s">
        <v>120</v>
      </c>
      <c r="B8" s="32" t="s">
        <v>162</v>
      </c>
      <c r="C8" s="32"/>
      <c r="D8" s="54" t="s">
        <v>127</v>
      </c>
      <c r="E8" s="32" t="s">
        <v>142</v>
      </c>
      <c r="F8" s="32" t="s">
        <v>130</v>
      </c>
      <c r="G8" s="32">
        <v>40</v>
      </c>
      <c r="H8" s="32" t="s">
        <v>143</v>
      </c>
      <c r="I8" s="32"/>
      <c r="J8" s="32"/>
      <c r="K8" s="33"/>
      <c r="L8" s="26" t="s">
        <v>141</v>
      </c>
      <c r="M8" s="27" t="s">
        <v>132</v>
      </c>
    </row>
    <row r="9" spans="1:13" s="18" customFormat="1" x14ac:dyDescent="0.25">
      <c r="A9" s="26" t="s">
        <v>121</v>
      </c>
      <c r="B9" s="32" t="s">
        <v>135</v>
      </c>
      <c r="C9" s="32"/>
      <c r="D9" s="54" t="s">
        <v>136</v>
      </c>
      <c r="E9" s="32" t="s">
        <v>134</v>
      </c>
      <c r="F9" s="32" t="s">
        <v>130</v>
      </c>
      <c r="G9" s="32">
        <v>78</v>
      </c>
      <c r="H9" s="32">
        <v>2</v>
      </c>
      <c r="I9" s="32"/>
      <c r="J9" s="32"/>
      <c r="K9" s="33"/>
      <c r="L9" s="26" t="s">
        <v>140</v>
      </c>
      <c r="M9" s="26" t="s">
        <v>145</v>
      </c>
    </row>
    <row r="10" spans="1:13" s="18" customFormat="1" ht="45" x14ac:dyDescent="0.25">
      <c r="A10" s="26" t="s">
        <v>122</v>
      </c>
      <c r="B10" s="32" t="s">
        <v>125</v>
      </c>
      <c r="C10" s="32">
        <v>69428</v>
      </c>
      <c r="D10" s="54" t="s">
        <v>128</v>
      </c>
      <c r="E10" s="32" t="s">
        <v>129</v>
      </c>
      <c r="F10" s="32" t="s">
        <v>130</v>
      </c>
      <c r="G10" s="32">
        <v>40</v>
      </c>
      <c r="H10" s="32">
        <v>1</v>
      </c>
      <c r="I10" s="32"/>
      <c r="J10" s="32" t="s">
        <v>201</v>
      </c>
      <c r="K10" s="33"/>
      <c r="L10" s="26">
        <v>13578</v>
      </c>
      <c r="M10" s="27" t="s">
        <v>132</v>
      </c>
    </row>
    <row r="11" spans="1:13" ht="210" x14ac:dyDescent="0.25">
      <c r="A11" s="55" t="s">
        <v>123</v>
      </c>
      <c r="B11" s="56" t="s">
        <v>125</v>
      </c>
      <c r="C11" s="57" t="s">
        <v>204</v>
      </c>
      <c r="D11" s="58" t="s">
        <v>202</v>
      </c>
      <c r="E11" s="56" t="s">
        <v>129</v>
      </c>
      <c r="F11" s="56" t="s">
        <v>130</v>
      </c>
      <c r="G11" s="57" t="s">
        <v>200</v>
      </c>
      <c r="H11" s="57" t="s">
        <v>144</v>
      </c>
      <c r="I11" s="59"/>
      <c r="J11" s="57" t="s">
        <v>203</v>
      </c>
      <c r="K11" s="57" t="s">
        <v>131</v>
      </c>
      <c r="L11" s="55">
        <v>61821</v>
      </c>
      <c r="M11" s="55" t="s">
        <v>145</v>
      </c>
    </row>
    <row r="12" spans="1:13" ht="135" x14ac:dyDescent="0.25">
      <c r="A12" s="55" t="s">
        <v>124</v>
      </c>
      <c r="B12" s="57" t="s">
        <v>125</v>
      </c>
      <c r="C12" s="57" t="s">
        <v>206</v>
      </c>
      <c r="D12" s="58" t="s">
        <v>159</v>
      </c>
      <c r="E12" s="56" t="s">
        <v>129</v>
      </c>
      <c r="F12" s="56" t="s">
        <v>130</v>
      </c>
      <c r="G12" s="57" t="s">
        <v>157</v>
      </c>
      <c r="H12" s="57" t="s">
        <v>158</v>
      </c>
      <c r="I12" s="59"/>
      <c r="J12" s="57" t="s">
        <v>205</v>
      </c>
      <c r="K12" s="57" t="s">
        <v>131</v>
      </c>
      <c r="L12" s="55" t="s">
        <v>164</v>
      </c>
      <c r="M12" s="60" t="s">
        <v>163</v>
      </c>
    </row>
    <row r="13" spans="1:13" x14ac:dyDescent="0.25">
      <c r="A13"/>
      <c r="B13"/>
      <c r="C13"/>
      <c r="D13"/>
      <c r="E13"/>
      <c r="F13"/>
      <c r="G13"/>
      <c r="H13"/>
      <c r="I13"/>
      <c r="J13"/>
      <c r="K13"/>
      <c r="L13"/>
    </row>
    <row r="14" spans="1:13" ht="30" customHeight="1" x14ac:dyDescent="0.25">
      <c r="A14"/>
      <c r="B14"/>
      <c r="C14"/>
      <c r="D14"/>
      <c r="E14"/>
      <c r="F14"/>
      <c r="G14"/>
      <c r="H14"/>
      <c r="I14"/>
      <c r="J14"/>
      <c r="K14"/>
      <c r="L14"/>
    </row>
    <row r="15" spans="1:13" x14ac:dyDescent="0.25">
      <c r="A15"/>
      <c r="E15"/>
      <c r="F15"/>
      <c r="G15"/>
      <c r="H15"/>
      <c r="I15"/>
      <c r="J15"/>
      <c r="K15"/>
      <c r="L15" s="7"/>
    </row>
    <row r="16" spans="1:13" x14ac:dyDescent="0.25">
      <c r="A16"/>
      <c r="E16"/>
      <c r="F16"/>
      <c r="G16"/>
      <c r="H16"/>
      <c r="I16"/>
      <c r="J16"/>
      <c r="K16"/>
      <c r="L16" s="7"/>
    </row>
    <row r="17" spans="1:12" x14ac:dyDescent="0.25">
      <c r="A17"/>
      <c r="E17"/>
      <c r="F17"/>
      <c r="G17"/>
      <c r="H17"/>
      <c r="I17"/>
      <c r="J17"/>
      <c r="K17"/>
      <c r="L17" s="7"/>
    </row>
    <row r="18" spans="1:12" x14ac:dyDescent="0.25">
      <c r="B18" s="12"/>
      <c r="C18" s="12"/>
    </row>
  </sheetData>
  <mergeCells count="12">
    <mergeCell ref="C2:C3"/>
    <mergeCell ref="A1:M1"/>
    <mergeCell ref="J2:J3"/>
    <mergeCell ref="K2:K3"/>
    <mergeCell ref="L2:L3"/>
    <mergeCell ref="M2:M3"/>
    <mergeCell ref="A2:A3"/>
    <mergeCell ref="B2:B3"/>
    <mergeCell ref="D2:D3"/>
    <mergeCell ref="E2:F2"/>
    <mergeCell ref="H2:H3"/>
    <mergeCell ref="I2:I3"/>
  </mergeCells>
  <printOptions horizontalCentered="1"/>
  <pageMargins left="0.70866141732283472" right="0.75166666666666671" top="0.74803149606299213" bottom="0.74803149606299213" header="0.230625" footer="0.31496062992125984"/>
  <pageSetup paperSize="8" scale="77" orientation="landscape" r:id="rId1"/>
  <headerFooter>
    <oddHeader>&amp;RBudapest Gyógyfürdői Zrt. - 2023-2024. évi ingatlangazdálkodási terv 
1. számú melléklet 
2. lap Bérlakások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
  <sheetViews>
    <sheetView tabSelected="1" view="pageLayout" topLeftCell="H4" zoomScale="85" zoomScaleNormal="80" zoomScalePageLayoutView="85" workbookViewId="0">
      <selection activeCell="K6" sqref="K6"/>
    </sheetView>
  </sheetViews>
  <sheetFormatPr defaultRowHeight="15" x14ac:dyDescent="0.25"/>
  <cols>
    <col min="1" max="1" width="6.7109375" customWidth="1"/>
    <col min="2" max="2" width="13.42578125" customWidth="1"/>
    <col min="3" max="3" width="9.42578125" customWidth="1"/>
    <col min="4" max="4" width="18.85546875" customWidth="1"/>
    <col min="5" max="5" width="17.5703125" customWidth="1"/>
    <col min="6" max="6" width="15.140625" style="7" customWidth="1"/>
    <col min="7" max="7" width="14.85546875" style="7" customWidth="1"/>
    <col min="8" max="8" width="17.85546875" customWidth="1"/>
    <col min="9" max="9" width="12.28515625" customWidth="1"/>
    <col min="10" max="10" width="12.140625" customWidth="1"/>
    <col min="11" max="11" width="14" customWidth="1"/>
    <col min="12" max="12" width="15.85546875" customWidth="1"/>
    <col min="13" max="13" width="17.5703125" customWidth="1"/>
    <col min="14" max="15" width="43.42578125" customWidth="1"/>
  </cols>
  <sheetData>
    <row r="1" spans="1:14" ht="15.75" x14ac:dyDescent="0.25">
      <c r="A1" s="122" t="s">
        <v>209</v>
      </c>
      <c r="B1" s="122"/>
      <c r="C1" s="122"/>
      <c r="D1" s="122"/>
      <c r="E1" s="122"/>
      <c r="F1" s="122"/>
      <c r="G1" s="122"/>
      <c r="H1" s="122"/>
      <c r="I1" s="122"/>
      <c r="J1" s="122"/>
      <c r="K1" s="122"/>
      <c r="L1" s="122"/>
      <c r="M1" s="129"/>
      <c r="N1" s="129"/>
    </row>
    <row r="2" spans="1:14" ht="90" customHeight="1" x14ac:dyDescent="0.25">
      <c r="A2" s="1" t="s">
        <v>10</v>
      </c>
      <c r="B2" s="1" t="s">
        <v>0</v>
      </c>
      <c r="C2" s="1" t="s">
        <v>1</v>
      </c>
      <c r="D2" s="1" t="s">
        <v>2</v>
      </c>
      <c r="E2" s="1" t="s">
        <v>3</v>
      </c>
      <c r="F2" s="1" t="s">
        <v>4</v>
      </c>
      <c r="G2" s="1" t="s">
        <v>14</v>
      </c>
      <c r="H2" s="1" t="s">
        <v>32</v>
      </c>
      <c r="I2" s="1" t="s">
        <v>7</v>
      </c>
      <c r="J2" s="1" t="s">
        <v>8</v>
      </c>
      <c r="K2" s="1" t="s">
        <v>9</v>
      </c>
      <c r="L2" s="1" t="s">
        <v>357</v>
      </c>
      <c r="M2" s="1" t="s">
        <v>105</v>
      </c>
      <c r="N2" s="1" t="s">
        <v>15</v>
      </c>
    </row>
    <row r="3" spans="1:14" ht="53.25" customHeight="1" x14ac:dyDescent="0.25">
      <c r="A3" s="8"/>
      <c r="B3" s="8"/>
      <c r="C3" s="8"/>
      <c r="D3" s="3"/>
      <c r="E3" s="4"/>
      <c r="F3" s="10"/>
      <c r="G3" s="5"/>
      <c r="H3" s="9"/>
      <c r="I3" s="11"/>
      <c r="J3" s="9"/>
      <c r="K3" s="11"/>
      <c r="L3" s="11"/>
      <c r="M3" s="11"/>
      <c r="N3" s="6"/>
    </row>
    <row r="4" spans="1:14" ht="27" customHeight="1" x14ac:dyDescent="0.25">
      <c r="A4" s="28"/>
      <c r="B4" s="127" t="s">
        <v>30</v>
      </c>
      <c r="C4" s="128"/>
      <c r="D4" s="128"/>
      <c r="E4" s="128"/>
      <c r="F4" s="128"/>
      <c r="G4" s="128"/>
      <c r="H4" s="128"/>
      <c r="I4" s="128"/>
      <c r="J4" s="128"/>
      <c r="K4" s="128"/>
      <c r="L4" s="128"/>
      <c r="M4" s="29" t="s">
        <v>29</v>
      </c>
      <c r="N4" s="28"/>
    </row>
    <row r="5" spans="1:14" s="18" customFormat="1" ht="60" x14ac:dyDescent="0.25">
      <c r="A5" s="26">
        <v>1</v>
      </c>
      <c r="B5" s="26" t="s">
        <v>92</v>
      </c>
      <c r="C5" s="26"/>
      <c r="D5" s="27" t="s">
        <v>93</v>
      </c>
      <c r="E5" s="26" t="s">
        <v>94</v>
      </c>
      <c r="F5" s="26" t="s">
        <v>95</v>
      </c>
      <c r="G5" s="26">
        <v>28.02</v>
      </c>
      <c r="H5" s="26"/>
      <c r="I5" s="26" t="s">
        <v>96</v>
      </c>
      <c r="J5" s="27" t="s">
        <v>97</v>
      </c>
      <c r="K5" s="26"/>
      <c r="L5" s="26"/>
      <c r="M5" s="27" t="s">
        <v>351</v>
      </c>
      <c r="N5" s="27" t="s">
        <v>165</v>
      </c>
    </row>
    <row r="6" spans="1:14" ht="60" x14ac:dyDescent="0.25">
      <c r="A6" s="26">
        <v>2</v>
      </c>
      <c r="B6" s="26" t="s">
        <v>33</v>
      </c>
      <c r="C6" s="26" t="s">
        <v>108</v>
      </c>
      <c r="D6" s="27" t="s">
        <v>109</v>
      </c>
      <c r="E6" s="27" t="s">
        <v>364</v>
      </c>
      <c r="F6" s="26">
        <v>71509</v>
      </c>
      <c r="G6" s="26">
        <v>5064</v>
      </c>
      <c r="H6" s="26">
        <v>19566</v>
      </c>
      <c r="I6" s="28"/>
      <c r="J6" s="27" t="s">
        <v>110</v>
      </c>
      <c r="K6" s="42" t="s">
        <v>215</v>
      </c>
      <c r="L6" s="42" t="s">
        <v>360</v>
      </c>
      <c r="M6" s="91" t="s">
        <v>352</v>
      </c>
      <c r="N6" s="91" t="s">
        <v>366</v>
      </c>
    </row>
    <row r="7" spans="1:14" ht="75" x14ac:dyDescent="0.25">
      <c r="A7" s="93">
        <v>3</v>
      </c>
      <c r="B7" s="93" t="s">
        <v>33</v>
      </c>
      <c r="C7" s="93" t="s">
        <v>63</v>
      </c>
      <c r="D7" s="91" t="s">
        <v>211</v>
      </c>
      <c r="E7" s="91" t="s">
        <v>212</v>
      </c>
      <c r="F7" s="93" t="s">
        <v>213</v>
      </c>
      <c r="G7" s="93">
        <v>2070</v>
      </c>
      <c r="H7" s="93">
        <v>25823</v>
      </c>
      <c r="I7" s="29"/>
      <c r="J7" s="91" t="s">
        <v>217</v>
      </c>
      <c r="K7" s="94" t="s">
        <v>216</v>
      </c>
      <c r="L7" s="94" t="s">
        <v>359</v>
      </c>
      <c r="M7" s="91" t="s">
        <v>350</v>
      </c>
      <c r="N7" s="91" t="s">
        <v>214</v>
      </c>
    </row>
    <row r="8" spans="1:14" ht="75" x14ac:dyDescent="0.25">
      <c r="A8" s="93">
        <v>4</v>
      </c>
      <c r="B8" s="93" t="s">
        <v>33</v>
      </c>
      <c r="C8" s="93" t="s">
        <v>63</v>
      </c>
      <c r="D8" s="91" t="s">
        <v>353</v>
      </c>
      <c r="E8" s="91" t="s">
        <v>361</v>
      </c>
      <c r="F8" s="93">
        <v>5973</v>
      </c>
      <c r="G8" s="91" t="s">
        <v>354</v>
      </c>
      <c r="H8" s="93" t="s">
        <v>355</v>
      </c>
      <c r="I8" s="29"/>
      <c r="J8" s="91" t="s">
        <v>217</v>
      </c>
      <c r="K8" s="94" t="s">
        <v>216</v>
      </c>
      <c r="L8" s="94" t="s">
        <v>358</v>
      </c>
      <c r="M8" s="95" t="s">
        <v>356</v>
      </c>
      <c r="N8" s="91" t="s">
        <v>367</v>
      </c>
    </row>
  </sheetData>
  <autoFilter ref="A2:N4" xr:uid="{00000000-0009-0000-0000-000002000000}"/>
  <mergeCells count="2">
    <mergeCell ref="B4:L4"/>
    <mergeCell ref="A1:N1"/>
  </mergeCells>
  <phoneticPr fontId="19" type="noConversion"/>
  <pageMargins left="0.70866141732283472" right="1.0628124999999999" top="0.74803149606299213" bottom="0.74803149606299213" header="0.31496062992125984" footer="0.31496062992125984"/>
  <pageSetup paperSize="9" scale="55" fitToHeight="0" orientation="landscape" r:id="rId1"/>
  <headerFooter>
    <oddHeader>&amp;RBudapest Gyógyfürdői Zrt. - 2023-2024. évi ingatlangazdálkodási terv 
1. számú melléklet 
3. lap Értékesítés, hasznosítás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
  <sheetViews>
    <sheetView view="pageLayout" zoomScale="70" zoomScaleNormal="100" zoomScalePageLayoutView="70" workbookViewId="0">
      <selection sqref="A1:N1"/>
    </sheetView>
  </sheetViews>
  <sheetFormatPr defaultColWidth="7.5703125" defaultRowHeight="15" x14ac:dyDescent="0.25"/>
  <cols>
    <col min="1" max="1" width="5.140625" customWidth="1"/>
    <col min="2" max="2" width="16.42578125" customWidth="1"/>
    <col min="3" max="3" width="8.42578125" customWidth="1"/>
    <col min="4" max="4" width="18.42578125" customWidth="1"/>
    <col min="5" max="5" width="16.28515625" customWidth="1"/>
    <col min="6" max="6" width="10.85546875" customWidth="1"/>
    <col min="7" max="7" width="12.85546875" customWidth="1"/>
    <col min="8" max="8" width="21.85546875" customWidth="1"/>
    <col min="9" max="9" width="16.7109375" customWidth="1"/>
    <col min="10" max="10" width="15.5703125" customWidth="1"/>
    <col min="11" max="12" width="13.140625" customWidth="1"/>
    <col min="13" max="13" width="17.28515625" customWidth="1"/>
    <col min="14" max="14" width="40.85546875" bestFit="1" customWidth="1"/>
  </cols>
  <sheetData>
    <row r="1" spans="1:14" ht="15.75" x14ac:dyDescent="0.25">
      <c r="A1" s="122" t="s">
        <v>209</v>
      </c>
      <c r="B1" s="122"/>
      <c r="C1" s="122"/>
      <c r="D1" s="122"/>
      <c r="E1" s="122"/>
      <c r="F1" s="122"/>
      <c r="G1" s="122"/>
      <c r="H1" s="122"/>
      <c r="I1" s="122"/>
      <c r="J1" s="122"/>
      <c r="K1" s="122"/>
      <c r="L1" s="122"/>
      <c r="M1" s="129"/>
      <c r="N1" s="129"/>
    </row>
    <row r="2" spans="1:14" ht="15.75" x14ac:dyDescent="0.25">
      <c r="A2" s="122" t="s">
        <v>79</v>
      </c>
      <c r="B2" s="122"/>
      <c r="C2" s="122"/>
      <c r="D2" s="122"/>
      <c r="E2" s="122"/>
      <c r="F2" s="122"/>
      <c r="G2" s="122"/>
      <c r="H2" s="122"/>
      <c r="I2" s="122"/>
      <c r="J2" s="122"/>
      <c r="K2" s="122"/>
      <c r="L2" s="122"/>
      <c r="M2" s="129"/>
      <c r="N2" s="129"/>
    </row>
    <row r="3" spans="1:14" s="18" customFormat="1" ht="47.25" x14ac:dyDescent="0.25">
      <c r="A3" s="1" t="s">
        <v>10</v>
      </c>
      <c r="B3" s="1" t="s">
        <v>0</v>
      </c>
      <c r="C3" s="1" t="s">
        <v>1</v>
      </c>
      <c r="D3" s="1" t="s">
        <v>2</v>
      </c>
      <c r="E3" s="1" t="s">
        <v>3</v>
      </c>
      <c r="F3" s="1" t="s">
        <v>4</v>
      </c>
      <c r="G3" s="1" t="s">
        <v>5</v>
      </c>
      <c r="H3" s="1" t="s">
        <v>6</v>
      </c>
      <c r="I3" s="1" t="s">
        <v>12</v>
      </c>
      <c r="J3" s="1" t="s">
        <v>13</v>
      </c>
      <c r="K3" s="1" t="s">
        <v>8</v>
      </c>
      <c r="L3" s="1" t="s">
        <v>9</v>
      </c>
      <c r="M3" s="1" t="s">
        <v>362</v>
      </c>
      <c r="N3" s="2" t="s">
        <v>31</v>
      </c>
    </row>
    <row r="4" spans="1:14" ht="90" x14ac:dyDescent="0.25">
      <c r="A4" s="26" t="s">
        <v>86</v>
      </c>
      <c r="B4" s="26" t="s">
        <v>87</v>
      </c>
      <c r="C4" s="26" t="s">
        <v>47</v>
      </c>
      <c r="D4" s="26" t="s">
        <v>88</v>
      </c>
      <c r="E4" s="27" t="s">
        <v>99</v>
      </c>
      <c r="F4" s="26" t="s">
        <v>50</v>
      </c>
      <c r="G4" s="26">
        <v>467.39</v>
      </c>
      <c r="H4" s="26">
        <v>826</v>
      </c>
      <c r="I4" s="26" t="s">
        <v>210</v>
      </c>
      <c r="J4" s="26" t="s">
        <v>89</v>
      </c>
      <c r="K4" s="26" t="s">
        <v>90</v>
      </c>
      <c r="L4" s="42" t="s">
        <v>363</v>
      </c>
      <c r="M4" s="92">
        <v>27975409</v>
      </c>
      <c r="N4" s="27" t="s">
        <v>91</v>
      </c>
    </row>
  </sheetData>
  <mergeCells count="2">
    <mergeCell ref="A2:N2"/>
    <mergeCell ref="A1:N1"/>
  </mergeCells>
  <pageMargins left="0.70866141732283472" right="1.0033333333333334" top="0.74803149606299213" bottom="0.74803149606299213" header="0.31496062992125984" footer="0.31496062992125984"/>
  <pageSetup paperSize="9" scale="56" fitToHeight="0" orientation="landscape" r:id="rId1"/>
  <headerFooter>
    <oddHeader xml:space="preserve">&amp;RBudapest Gyógyfürdői Zrt. - 2023-2024. évi ingatlangazdálkodási terv 
1. számú melléklet 
4. lap Munkásszállás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1.sz. Bérbeadás </vt:lpstr>
      <vt:lpstr>2.sz. Bérlakások</vt:lpstr>
      <vt:lpstr>3.sz. Értékesítés, hasznosítás</vt:lpstr>
      <vt:lpstr>4.sz. munkásszállás</vt:lpstr>
      <vt:lpstr>'1.sz. Bérbeadás '!Nyomtatási_terület</vt:lpstr>
      <vt:lpstr>'2.sz. Bérlakások'!Nyomtatási_terület</vt:lpstr>
      <vt:lpstr>'3.sz. Értékesítés, hasznosítás'!Nyomtatási_terület</vt:lpstr>
    </vt:vector>
  </TitlesOfParts>
  <Company>BKV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értékesítés</dc:creator>
  <cp:lastModifiedBy>Makra László</cp:lastModifiedBy>
  <cp:lastPrinted>2023-03-05T17:52:30Z</cp:lastPrinted>
  <dcterms:created xsi:type="dcterms:W3CDTF">2015-09-03T13:59:33Z</dcterms:created>
  <dcterms:modified xsi:type="dcterms:W3CDTF">2023-03-05T18:01:42Z</dcterms:modified>
</cp:coreProperties>
</file>